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KPI" sheetId="1" r:id="rId3"/>
    <sheet state="visible" name="VisitorsSignups" sheetId="2" r:id="rId4"/>
    <sheet state="visible" name="MRR" sheetId="3" r:id="rId5"/>
    <sheet state="visible" name="CAC" sheetId="4" r:id="rId6"/>
    <sheet state="visible" name="Paying Customers" sheetId="5" r:id="rId7"/>
    <sheet state="visible" name="Cash" sheetId="6" r:id="rId8"/>
  </sheets>
  <definedNames/>
  <calcPr/>
</workbook>
</file>

<file path=xl/sharedStrings.xml><?xml version="1.0" encoding="utf-8"?>
<sst xmlns="http://schemas.openxmlformats.org/spreadsheetml/2006/main" count="60" uniqueCount="52">
  <si>
    <t>KPI Dashboard</t>
  </si>
  <si>
    <t>Visitors and Signups</t>
  </si>
  <si>
    <t>Overview</t>
  </si>
  <si>
    <t>Total 2016</t>
  </si>
  <si>
    <t>Visitors</t>
  </si>
  <si>
    <t>Visitor growth</t>
  </si>
  <si>
    <t>Signups BOM</t>
  </si>
  <si>
    <t>Organic New signups</t>
  </si>
  <si>
    <t>Paid New signups</t>
  </si>
  <si>
    <t>Total new signups</t>
  </si>
  <si>
    <t>Signups growth</t>
  </si>
  <si>
    <t>Visitor-to-Signup Conversion Rate</t>
  </si>
  <si>
    <t>Signups EOM</t>
  </si>
  <si>
    <t>MRR / ARPA</t>
  </si>
  <si>
    <t>MRR BOM</t>
  </si>
  <si>
    <t>New MRR (NEW Customers)</t>
  </si>
  <si>
    <t>New MRR (Up Sell /Cross Sell)</t>
  </si>
  <si>
    <t>Total new MRR</t>
  </si>
  <si>
    <t>Lost MRR</t>
  </si>
  <si>
    <t>MRR churn rate</t>
  </si>
  <si>
    <t>Net new MRR</t>
  </si>
  <si>
    <t>MRR EOM</t>
  </si>
  <si>
    <t>MRR Growth</t>
  </si>
  <si>
    <t>ARPA (p.m.)</t>
  </si>
  <si>
    <t>ARPA new customers (p.m.)</t>
  </si>
  <si>
    <t>Customer Acquisition Costs</t>
  </si>
  <si>
    <t>Marketing spendings</t>
  </si>
  <si>
    <t>Marketing spendings per signup (blended)</t>
  </si>
  <si>
    <t>Marketing spendings per paid signup</t>
  </si>
  <si>
    <t>Sales spendings</t>
  </si>
  <si>
    <t>Sales spendings per new paying customer</t>
  </si>
  <si>
    <t>Total CAC (blended)</t>
  </si>
  <si>
    <t>Total CAC (paid signups)</t>
  </si>
  <si>
    <t>Time-to-recover CAC for paid signups (months)</t>
  </si>
  <si>
    <t>CLTV (e)</t>
  </si>
  <si>
    <t>CLTV/CAC (paid signups)</t>
  </si>
  <si>
    <t>Customers</t>
  </si>
  <si>
    <t>Customers BOM</t>
  </si>
  <si>
    <t>New customers</t>
  </si>
  <si>
    <t>Conversion rate</t>
  </si>
  <si>
    <t>Lost customers</t>
  </si>
  <si>
    <t>Churn rate</t>
  </si>
  <si>
    <t>Net new customers</t>
  </si>
  <si>
    <t>Customers EOM</t>
  </si>
  <si>
    <t>Customer growth</t>
  </si>
  <si>
    <t>Cashflow</t>
  </si>
  <si>
    <t>Cash BOM</t>
  </si>
  <si>
    <t>Cash Incoming</t>
  </si>
  <si>
    <t>Cash Outgoing</t>
  </si>
  <si>
    <t>Net cash burn</t>
  </si>
  <si>
    <t>Cash EOM</t>
  </si>
  <si>
    <t>Runway at current burn (months)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</si>
</sst>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MM-yy"/>
    <numFmt numFmtId="165" formatCode="0.00000000%"/>
    <numFmt numFmtId="166" formatCode="&quot;$&quot;#,##0"/>
    <numFmt numFmtId="167" formatCode="$#,##0;-$#,##0"/>
    <numFmt numFmtId="168" formatCode="0.0"/>
    <numFmt numFmtId="169" formatCode="$#,##0.00"/>
    <numFmt numFmtId="170" formatCode="&quot;$&quot;#,##0.00"/>
  </numFmts>
  <fonts count="10">
    <font>
      <sz val="10.0"/>
      <color rgb="FF000000"/>
      <name val="Arial"/>
    </font>
    <font>
      <b/>
      <sz val="12.0"/>
      <color rgb="FF000000"/>
    </font>
    <font>
      <color rgb="FF000000"/>
    </font>
    <font/>
    <font>
      <b/>
      <sz val="10.0"/>
      <color rgb="FF000000"/>
    </font>
    <font>
      <sz val="10.0"/>
      <color rgb="FFFFFFFF"/>
    </font>
    <font>
      <sz val="10.0"/>
      <color rgb="FF00FF00"/>
    </font>
    <font>
      <sz val="10.0"/>
      <color rgb="FF000000"/>
    </font>
    <font>
      <i/>
      <sz val="10.0"/>
      <color rgb="FF000000"/>
    </font>
    <font>
      <b/>
      <sz val="10.0"/>
      <color rgb="FFFFFFFF"/>
    </font>
  </fonts>
  <fills count="6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</fills>
  <borders count="14"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right/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wrapText="1"/>
    </xf>
    <xf borderId="0" fillId="2" fontId="1" numFmtId="0" xfId="0" applyAlignment="1" applyFill="1" applyFont="1">
      <alignment wrapText="1"/>
    </xf>
    <xf borderId="0" fillId="2" fontId="2" numFmtId="0" xfId="0" applyAlignment="1" applyFont="1">
      <alignment wrapText="1"/>
    </xf>
    <xf borderId="0" fillId="3" fontId="3" numFmtId="0" xfId="0" applyAlignment="1" applyFill="1" applyFont="1">
      <alignment wrapText="1"/>
    </xf>
    <xf borderId="1" fillId="2" fontId="4" numFmtId="0" xfId="0" applyAlignment="1" applyBorder="1" applyFont="1">
      <alignment vertical="center"/>
    </xf>
    <xf borderId="2" fillId="2" fontId="4" numFmtId="0" xfId="0" applyAlignment="1" applyBorder="1" applyFont="1">
      <alignment horizontal="center"/>
    </xf>
    <xf borderId="2" fillId="2" fontId="4" numFmtId="164" xfId="0" applyAlignment="1" applyBorder="1" applyFont="1" applyNumberFormat="1">
      <alignment horizontal="center"/>
    </xf>
    <xf borderId="3" fillId="2" fontId="4" numFmtId="0" xfId="0" applyAlignment="1" applyBorder="1" applyFont="1">
      <alignment horizontal="center"/>
    </xf>
    <xf borderId="0" fillId="3" fontId="2" numFmtId="0" xfId="0" applyAlignment="1" applyFont="1">
      <alignment wrapText="1"/>
    </xf>
    <xf borderId="4" fillId="3" fontId="5" numFmtId="0" xfId="0" applyAlignment="1" applyBorder="1" applyFont="1">
      <alignment/>
    </xf>
    <xf borderId="5" fillId="3" fontId="6" numFmtId="3" xfId="0" applyAlignment="1" applyBorder="1" applyFont="1" applyNumberFormat="1">
      <alignment/>
    </xf>
    <xf borderId="5" fillId="3" fontId="7" numFmtId="3" xfId="0" applyAlignment="1" applyBorder="1" applyFont="1" applyNumberFormat="1">
      <alignment/>
    </xf>
    <xf borderId="6" fillId="3" fontId="7" numFmtId="3" xfId="0" applyAlignment="1" applyBorder="1" applyFont="1" applyNumberFormat="1">
      <alignment/>
    </xf>
    <xf borderId="7" fillId="4" fontId="3" numFmtId="3" xfId="0" applyAlignment="1" applyBorder="1" applyFill="1" applyFont="1" applyNumberFormat="1">
      <alignment wrapText="1"/>
    </xf>
    <xf borderId="4" fillId="3" fontId="5" numFmtId="0" xfId="0" applyAlignment="1" applyBorder="1" applyFont="1">
      <alignment/>
    </xf>
    <xf borderId="7" fillId="3" fontId="6" numFmtId="3" xfId="0" applyAlignment="1" applyBorder="1" applyFont="1" applyNumberFormat="1">
      <alignment/>
    </xf>
    <xf borderId="7" fillId="3" fontId="8" numFmtId="0" xfId="0" applyAlignment="1" applyBorder="1" applyFont="1">
      <alignment/>
    </xf>
    <xf borderId="7" fillId="3" fontId="8" numFmtId="10" xfId="0" applyAlignment="1" applyBorder="1" applyFont="1" applyNumberFormat="1">
      <alignment/>
    </xf>
    <xf borderId="8" fillId="3" fontId="8" numFmtId="10" xfId="0" applyAlignment="1" applyBorder="1" applyFont="1" applyNumberFormat="1">
      <alignment/>
    </xf>
    <xf borderId="7" fillId="4" fontId="3" numFmtId="10" xfId="0" applyAlignment="1" applyBorder="1" applyFont="1" applyNumberFormat="1">
      <alignment wrapText="1"/>
    </xf>
    <xf borderId="1" fillId="3" fontId="6" numFmtId="3" xfId="0" applyAlignment="1" applyBorder="1" applyFont="1" applyNumberFormat="1">
      <alignment/>
    </xf>
    <xf borderId="1" fillId="3" fontId="7" numFmtId="3" xfId="0" applyAlignment="1" applyBorder="1" applyFont="1" applyNumberFormat="1">
      <alignment/>
    </xf>
    <xf borderId="1" fillId="3" fontId="7" numFmtId="3" xfId="0" applyAlignment="1" applyBorder="1" applyFont="1" applyNumberFormat="1">
      <alignment/>
    </xf>
    <xf borderId="9" fillId="3" fontId="7" numFmtId="3" xfId="0" applyAlignment="1" applyBorder="1" applyFont="1" applyNumberFormat="1">
      <alignment/>
    </xf>
    <xf borderId="7" fillId="4" fontId="3" numFmtId="3" xfId="0" applyAlignment="1" applyBorder="1" applyFont="1" applyNumberFormat="1">
      <alignment wrapText="1"/>
    </xf>
    <xf borderId="4" fillId="3" fontId="5" numFmtId="0" xfId="0" applyAlignment="1" applyBorder="1" applyFont="1">
      <alignment horizontal="left"/>
    </xf>
    <xf borderId="5" fillId="3" fontId="7" numFmtId="3" xfId="0" applyAlignment="1" applyBorder="1" applyFont="1" applyNumberFormat="1">
      <alignment/>
    </xf>
    <xf borderId="6" fillId="3" fontId="7" numFmtId="3" xfId="0" applyAlignment="1" applyBorder="1" applyFont="1" applyNumberFormat="1">
      <alignment/>
    </xf>
    <xf borderId="7" fillId="4" fontId="2" numFmtId="3" xfId="0" applyAlignment="1" applyBorder="1" applyFont="1" applyNumberFormat="1">
      <alignment wrapText="1"/>
    </xf>
    <xf borderId="7" fillId="3" fontId="7" numFmtId="3" xfId="0" applyAlignment="1" applyBorder="1" applyFont="1" applyNumberFormat="1">
      <alignment/>
    </xf>
    <xf borderId="8" fillId="3" fontId="7" numFmtId="3" xfId="0" applyAlignment="1" applyBorder="1" applyFont="1" applyNumberFormat="1">
      <alignment/>
    </xf>
    <xf borderId="4" fillId="3" fontId="9" numFmtId="10" xfId="0" applyAlignment="1" applyBorder="1" applyFont="1" applyNumberFormat="1">
      <alignment horizontal="left"/>
    </xf>
    <xf borderId="7" fillId="3" fontId="4" numFmtId="3" xfId="0" applyAlignment="1" applyBorder="1" applyFont="1" applyNumberFormat="1">
      <alignment/>
    </xf>
    <xf borderId="8" fillId="3" fontId="4" numFmtId="3" xfId="0" applyAlignment="1" applyBorder="1" applyFont="1" applyNumberFormat="1">
      <alignment/>
    </xf>
    <xf borderId="4" fillId="3" fontId="5" numFmtId="0" xfId="0" applyAlignment="1" applyBorder="1" applyFont="1">
      <alignment horizontal="left"/>
    </xf>
    <xf borderId="7" fillId="4" fontId="2" numFmtId="10" xfId="0" applyAlignment="1" applyBorder="1" applyFont="1" applyNumberFormat="1">
      <alignment wrapText="1"/>
    </xf>
    <xf borderId="4" fillId="3" fontId="9" numFmtId="165" xfId="0" applyAlignment="1" applyBorder="1" applyFont="1" applyNumberFormat="1">
      <alignment horizontal="left"/>
    </xf>
    <xf borderId="7" fillId="3" fontId="4" numFmtId="10" xfId="0" applyAlignment="1" applyBorder="1" applyFont="1" applyNumberFormat="1">
      <alignment/>
    </xf>
    <xf borderId="8" fillId="3" fontId="4" numFmtId="10" xfId="0" applyAlignment="1" applyBorder="1" applyFont="1" applyNumberFormat="1">
      <alignment/>
    </xf>
    <xf borderId="5" fillId="3" fontId="5" numFmtId="0" xfId="0" applyAlignment="1" applyBorder="1" applyFont="1">
      <alignment horizontal="left"/>
    </xf>
    <xf borderId="7" fillId="3" fontId="7" numFmtId="3" xfId="0" applyAlignment="1" applyBorder="1" applyFont="1" applyNumberFormat="1">
      <alignment/>
    </xf>
    <xf borderId="8" fillId="3" fontId="7" numFmtId="3" xfId="0" applyAlignment="1" applyBorder="1" applyFont="1" applyNumberFormat="1">
      <alignment/>
    </xf>
    <xf borderId="7" fillId="4" fontId="2" numFmtId="3" xfId="0" applyAlignment="1" applyBorder="1" applyFont="1" applyNumberFormat="1">
      <alignment wrapText="1"/>
    </xf>
    <xf borderId="0" fillId="3" fontId="3" numFmtId="0" xfId="0" applyAlignment="1" applyFont="1">
      <alignment wrapText="1"/>
    </xf>
    <xf borderId="9" fillId="3" fontId="5" numFmtId="0" xfId="0" applyAlignment="1" applyBorder="1" applyFont="1">
      <alignment/>
    </xf>
    <xf borderId="7" fillId="3" fontId="7" numFmtId="166" xfId="0" applyAlignment="1" applyBorder="1" applyFont="1" applyNumberFormat="1">
      <alignment/>
    </xf>
    <xf borderId="7" fillId="5" fontId="3" numFmtId="166" xfId="0" applyAlignment="1" applyBorder="1" applyFill="1" applyFont="1" applyNumberFormat="1">
      <alignment wrapText="1"/>
    </xf>
    <xf borderId="7" fillId="3" fontId="6" numFmtId="167" xfId="0" applyAlignment="1" applyBorder="1" applyFont="1" applyNumberFormat="1">
      <alignment/>
    </xf>
    <xf borderId="10" fillId="3" fontId="5" numFmtId="0" xfId="0" applyAlignment="1" applyBorder="1" applyFont="1">
      <alignment horizontal="left"/>
    </xf>
    <xf borderId="7" fillId="3" fontId="7" numFmtId="167" xfId="0" applyAlignment="1" applyBorder="1" applyFont="1" applyNumberFormat="1">
      <alignment/>
    </xf>
    <xf borderId="7" fillId="3" fontId="7" numFmtId="167" xfId="0" applyAlignment="1" applyBorder="1" applyFont="1" applyNumberFormat="1">
      <alignment/>
    </xf>
    <xf borderId="7" fillId="5" fontId="3" numFmtId="167" xfId="0" applyAlignment="1" applyBorder="1" applyFont="1" applyNumberFormat="1">
      <alignment wrapText="1"/>
    </xf>
    <xf borderId="10" fillId="3" fontId="5" numFmtId="0" xfId="0" applyAlignment="1" applyBorder="1" applyFont="1">
      <alignment/>
    </xf>
    <xf borderId="7" fillId="3" fontId="2" numFmtId="166" xfId="0" applyAlignment="1" applyBorder="1" applyFont="1" applyNumberFormat="1">
      <alignment wrapText="1"/>
    </xf>
    <xf borderId="10" fillId="3" fontId="5" numFmtId="0" xfId="0" applyAlignment="1" applyBorder="1" applyFont="1">
      <alignment horizontal="left"/>
    </xf>
    <xf borderId="7" fillId="3" fontId="7" numFmtId="10" xfId="0" applyAlignment="1" applyBorder="1" applyFont="1" applyNumberFormat="1">
      <alignment/>
    </xf>
    <xf borderId="7" fillId="5" fontId="3" numFmtId="0" xfId="0" applyAlignment="1" applyBorder="1" applyFont="1">
      <alignment wrapText="1"/>
    </xf>
    <xf borderId="7" fillId="3" fontId="6" numFmtId="10" xfId="0" applyAlignment="1" applyBorder="1" applyFont="1" applyNumberFormat="1">
      <alignment/>
    </xf>
    <xf borderId="0" fillId="3" fontId="3" numFmtId="10" xfId="0" applyAlignment="1" applyFont="1" applyNumberFormat="1">
      <alignment wrapText="1"/>
    </xf>
    <xf borderId="7" fillId="3" fontId="7" numFmtId="168" xfId="0" applyAlignment="1" applyBorder="1" applyFont="1" applyNumberFormat="1">
      <alignment/>
    </xf>
    <xf borderId="7" fillId="5" fontId="3" numFmtId="168" xfId="0" applyAlignment="1" applyBorder="1" applyFont="1" applyNumberFormat="1">
      <alignment wrapText="1"/>
    </xf>
    <xf borderId="7" fillId="3" fontId="5" numFmtId="10" xfId="0" applyAlignment="1" applyBorder="1" applyFont="1" applyNumberFormat="1">
      <alignment/>
    </xf>
    <xf borderId="7" fillId="5" fontId="3" numFmtId="10" xfId="0" applyAlignment="1" applyBorder="1" applyFont="1" applyNumberFormat="1">
      <alignment wrapText="1"/>
    </xf>
    <xf borderId="10" fillId="3" fontId="5" numFmtId="169" xfId="0" applyAlignment="1" applyBorder="1" applyFont="1" applyNumberFormat="1">
      <alignment/>
    </xf>
    <xf borderId="7" fillId="3" fontId="5" numFmtId="167" xfId="0" applyAlignment="1" applyBorder="1" applyFont="1" applyNumberFormat="1">
      <alignment/>
    </xf>
    <xf borderId="6" fillId="3" fontId="5" numFmtId="169" xfId="0" applyAlignment="1" applyBorder="1" applyFont="1" applyNumberFormat="1">
      <alignment/>
    </xf>
    <xf borderId="7" fillId="2" fontId="4" numFmtId="0" xfId="0" applyAlignment="1" applyBorder="1" applyFont="1">
      <alignment horizontal="center"/>
    </xf>
    <xf borderId="1" fillId="3" fontId="5" numFmtId="0" xfId="0" applyAlignment="1" applyBorder="1" applyFont="1">
      <alignment/>
    </xf>
    <xf borderId="4" fillId="3" fontId="5" numFmtId="0" xfId="0" applyAlignment="1" applyBorder="1" applyFont="1">
      <alignment horizontal="left"/>
    </xf>
    <xf borderId="4" fillId="3" fontId="5" numFmtId="0" xfId="0" applyAlignment="1" applyBorder="1" applyFont="1">
      <alignment/>
    </xf>
    <xf borderId="7" fillId="5" fontId="3" numFmtId="2" xfId="0" applyAlignment="1" applyBorder="1" applyFont="1" applyNumberFormat="1">
      <alignment wrapText="1"/>
    </xf>
    <xf borderId="7" fillId="5" fontId="3" numFmtId="170" xfId="0" applyAlignment="1" applyBorder="1" applyFont="1" applyNumberFormat="1">
      <alignment wrapText="1"/>
    </xf>
    <xf borderId="5" fillId="3" fontId="5" numFmtId="0" xfId="0" applyAlignment="1" applyBorder="1" applyFont="1">
      <alignment/>
    </xf>
    <xf borderId="7" fillId="3" fontId="7" numFmtId="4" xfId="0" applyAlignment="1" applyBorder="1" applyFont="1" applyNumberFormat="1">
      <alignment/>
    </xf>
    <xf borderId="1" fillId="3" fontId="5" numFmtId="0" xfId="0" applyAlignment="1" applyBorder="1" applyFont="1">
      <alignment/>
    </xf>
    <xf borderId="11" fillId="3" fontId="6" numFmtId="167" xfId="0" applyAlignment="1" applyBorder="1" applyFont="1" applyNumberFormat="1">
      <alignment/>
    </xf>
    <xf borderId="7" fillId="5" fontId="2" numFmtId="166" xfId="0" applyAlignment="1" applyBorder="1" applyFont="1" applyNumberFormat="1">
      <alignment wrapText="1"/>
    </xf>
    <xf borderId="7" fillId="5" fontId="2" numFmtId="167" xfId="0" applyAlignment="1" applyBorder="1" applyFont="1" applyNumberFormat="1">
      <alignment wrapText="1"/>
    </xf>
    <xf borderId="11" fillId="3" fontId="6" numFmtId="10" xfId="0" applyAlignment="1" applyBorder="1" applyFont="1" applyNumberFormat="1">
      <alignment/>
    </xf>
    <xf borderId="7" fillId="5" fontId="2" numFmtId="10" xfId="0" applyAlignment="1" applyBorder="1" applyFont="1" applyNumberFormat="1">
      <alignment wrapText="1"/>
    </xf>
    <xf borderId="4" fillId="3" fontId="5" numFmtId="3" xfId="0" applyAlignment="1" applyBorder="1" applyFont="1" applyNumberFormat="1">
      <alignment/>
    </xf>
    <xf borderId="11" fillId="3" fontId="6" numFmtId="3" xfId="0" applyAlignment="1" applyBorder="1" applyFont="1" applyNumberFormat="1">
      <alignment/>
    </xf>
    <xf borderId="7" fillId="3" fontId="7" numFmtId="3" xfId="0" applyAlignment="1" applyBorder="1" applyFont="1" applyNumberFormat="1">
      <alignment/>
    </xf>
    <xf borderId="7" fillId="3" fontId="2" numFmtId="3" xfId="0" applyAlignment="1" applyBorder="1" applyFont="1" applyNumberFormat="1">
      <alignment wrapText="1"/>
    </xf>
    <xf borderId="7" fillId="5" fontId="2" numFmtId="3" xfId="0" applyAlignment="1" applyBorder="1" applyFont="1" applyNumberFormat="1">
      <alignment wrapText="1"/>
    </xf>
    <xf borderId="0" fillId="3" fontId="3" numFmtId="3" xfId="0" applyAlignment="1" applyFont="1" applyNumberFormat="1">
      <alignment wrapText="1"/>
    </xf>
    <xf borderId="4" fillId="3" fontId="5" numFmtId="10" xfId="0" applyAlignment="1" applyBorder="1" applyFont="1" applyNumberFormat="1">
      <alignment horizontal="left"/>
    </xf>
    <xf borderId="4" fillId="3" fontId="5" numFmtId="3" xfId="0" applyAlignment="1" applyBorder="1" applyFont="1" applyNumberFormat="1">
      <alignment horizontal="left"/>
    </xf>
    <xf borderId="7" fillId="3" fontId="7" numFmtId="3" xfId="0" applyAlignment="1" applyBorder="1" applyFont="1" applyNumberFormat="1">
      <alignment/>
    </xf>
    <xf borderId="0" fillId="3" fontId="6" numFmtId="167" xfId="0" applyAlignment="1" applyFont="1" applyNumberFormat="1">
      <alignment/>
    </xf>
    <xf borderId="12" fillId="3" fontId="5" numFmtId="167" xfId="0" applyAlignment="1" applyBorder="1" applyFont="1" applyNumberFormat="1">
      <alignment/>
    </xf>
    <xf borderId="13" fillId="3" fontId="5" numFmtId="167" xfId="0" applyAlignment="1" applyBorder="1" applyFont="1" applyNumberFormat="1">
      <alignment/>
    </xf>
    <xf borderId="0" fillId="3" fontId="5" numFmtId="0" xfId="0" applyAlignment="1" applyFont="1">
      <alignment/>
    </xf>
    <xf borderId="12" fillId="3" fontId="5" numFmtId="4" xfId="0" applyAlignment="1" applyBorder="1" applyFont="1" applyNumberFormat="1">
      <alignment/>
    </xf>
    <xf borderId="13" fillId="3" fontId="5" numFmtId="4" xfId="0" applyAlignment="1" applyBorder="1" applyFont="1" applyNumberFormat="1">
      <alignment/>
    </xf>
    <xf borderId="5" fillId="3" fontId="5" numFmtId="4" xfId="0" applyAlignment="1" applyBorder="1" applyFont="1" applyNumberFormat="1">
      <alignment horizontal="left"/>
    </xf>
    <xf borderId="1" fillId="3" fontId="6" numFmtId="4" xfId="0" applyAlignment="1" applyBorder="1" applyFont="1" applyNumberFormat="1">
      <alignment/>
    </xf>
    <xf borderId="7" fillId="3" fontId="7" numFmtId="4" xfId="0" applyAlignment="1" applyBorder="1" applyFont="1" applyNumberFormat="1">
      <alignment/>
    </xf>
    <xf borderId="7" fillId="5" fontId="2" numFmtId="4" xfId="0" applyAlignment="1" applyBorder="1" applyFont="1" applyNumberFormat="1">
      <alignment wrapText="1"/>
    </xf>
    <xf borderId="0" fillId="3" fontId="3" numFmtId="4" xfId="0" applyAlignment="1" applyFont="1" applyNumberFormat="1">
      <alignment wrapText="1"/>
    </xf>
    <xf borderId="2" fillId="3" fontId="6" numFmtId="167" xfId="0" applyAlignment="1" applyBorder="1" applyFont="1" applyNumberFormat="1">
      <alignment/>
    </xf>
    <xf borderId="12" fillId="3" fontId="5" numFmtId="168" xfId="0" applyAlignment="1" applyBorder="1" applyFont="1" applyNumberFormat="1">
      <alignment/>
    </xf>
    <xf borderId="13" fillId="3" fontId="5" numFmtId="168" xfId="0" applyAlignment="1" applyBorder="1" applyFont="1" applyNumberFormat="1">
      <alignment/>
    </xf>
  </cellXfs>
  <cellStyles count="1">
    <cellStyle xfId="0" name="Normal" builtinId="0"/>
  </cellStyles>
  <dxfs count="2">
    <dxf>
      <font>
        <b/>
        <color rgb="FFFFFFFF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b/>
        <color rgb="FFFFFFFF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Monthly Visitors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VisitorsSignups!$A$1:$N$1</c:f>
            </c:strRef>
          </c:cat>
          <c:val>
            <c:numRef>
              <c:f>VisitorsSignups!$A$2:$N$2</c:f>
            </c:numRef>
          </c:val>
          <c:smooth val="1"/>
        </c:ser>
        <c:axId val="199545922"/>
        <c:axId val="158494869"/>
      </c:lineChart>
      <c:catAx>
        <c:axId val="1995459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Months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58494869"/>
      </c:catAx>
      <c:valAx>
        <c:axId val="1584948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Visitors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99545922"/>
      </c:valAx>
    </c:plotArea>
    <c:legend>
      <c:legendPos val="r"/>
      <c:overlay val="0"/>
    </c:legend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sz="1600"/>
            </a:pPr>
            <a:r>
              <a:t>Cash Incoming, Cash Outgoing and Cash EOM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Cash!$A$1:$N$1</c:f>
            </c:strRef>
          </c:cat>
          <c:val>
            <c:numRef>
              <c:f>Cash!$A$3:$N$3</c:f>
            </c:numRef>
          </c:val>
          <c:smooth val="0"/>
        </c:ser>
        <c:ser>
          <c:idx val="1"/>
          <c:order val="1"/>
          <c:spPr>
            <a:ln cmpd="sng" w="254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Cash!$A$1:$N$1</c:f>
            </c:strRef>
          </c:cat>
          <c:val>
            <c:numRef>
              <c:f>Cash!$A$4:$N$4</c:f>
            </c:numRef>
          </c:val>
          <c:smooth val="0"/>
        </c:ser>
        <c:ser>
          <c:idx val="2"/>
          <c:order val="2"/>
          <c:spPr>
            <a:ln cmpd="sng" w="254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Cash!$A$1:$N$1</c:f>
            </c:strRef>
          </c:cat>
          <c:val>
            <c:numRef>
              <c:f>Cash!$A$6:$N$6</c:f>
            </c:numRef>
          </c:val>
          <c:smooth val="0"/>
        </c:ser>
        <c:axId val="1638705443"/>
        <c:axId val="165214133"/>
      </c:lineChart>
      <c:catAx>
        <c:axId val="16387054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Overview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65214133"/>
      </c:catAx>
      <c:valAx>
        <c:axId val="1652141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638705443"/>
      </c:valAx>
    </c:plotArea>
    <c:legend>
      <c:legendPos val="r"/>
      <c:overlay val="0"/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sz="1600"/>
            </a:pPr>
            <a:r>
              <a:t>Organic New signups and Paid New signups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VisitorsSignups!$A$5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val>
            <c:numRef>
              <c:f>VisitorsSignups!$B$5:$N$5</c:f>
            </c:numRef>
          </c:val>
          <c:smooth val="0"/>
        </c:ser>
        <c:ser>
          <c:idx val="1"/>
          <c:order val="1"/>
          <c:tx>
            <c:strRef>
              <c:f>VisitorsSignups!$A$6</c:f>
            </c:strRef>
          </c:tx>
          <c:spPr>
            <a:ln cmpd="sng" w="25400">
              <a:solidFill>
                <a:srgbClr val="DC3912"/>
              </a:solidFill>
            </a:ln>
          </c:spPr>
          <c:marker>
            <c:symbol val="none"/>
          </c:marker>
          <c:val>
            <c:numRef>
              <c:f>VisitorsSignups!$B$6:$N$6</c:f>
            </c:numRef>
          </c:val>
          <c:smooth val="0"/>
        </c:ser>
        <c:axId val="174671721"/>
        <c:axId val="588659161"/>
      </c:lineChart>
      <c:catAx>
        <c:axId val="174671721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588659161"/>
      </c:catAx>
      <c:valAx>
        <c:axId val="5886591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74671721"/>
      </c:valAx>
    </c:plotArea>
    <c:legend>
      <c:legendPos val="r"/>
      <c:overlay val="0"/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Visitor-to-Signup Conversion Rate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VisitorsSignups!$A$9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val>
            <c:numRef>
              <c:f>VisitorsSignups!$B$9:$N$9</c:f>
            </c:numRef>
          </c:val>
          <c:smooth val="1"/>
        </c:ser>
        <c:axId val="471919123"/>
        <c:axId val="661931246"/>
      </c:lineChart>
      <c:catAx>
        <c:axId val="471919123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661931246"/>
      </c:catAx>
      <c:valAx>
        <c:axId val="6619312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Visitor-to-Signup Conversion Rate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471919123"/>
      </c:valAx>
    </c:plotArea>
    <c:legend>
      <c:legendPos val="r"/>
      <c:overlay val="0"/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MRR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MRR!$A$2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MRR!$B$1:$M$1</c:f>
            </c:strRef>
          </c:cat>
          <c:val>
            <c:numRef>
              <c:f>MRR!$B$2:$M$2</c:f>
            </c:numRef>
          </c:val>
          <c:smooth val="0"/>
        </c:ser>
        <c:axId val="503802422"/>
        <c:axId val="1806396104"/>
      </c:lineChart>
      <c:catAx>
        <c:axId val="5038024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MRR / ARPA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806396104"/>
      </c:catAx>
      <c:valAx>
        <c:axId val="18063961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503802422"/>
      </c:valAx>
    </c:plotArea>
    <c:legend>
      <c:legendPos val="r"/>
      <c:overlay val="0"/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sz="1600"/>
            </a:pPr>
            <a:r>
              <a:t>MRR Growth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MRR!$A$10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val>
            <c:numRef>
              <c:f>MRR!$B$10:$M$10</c:f>
            </c:numRef>
          </c:val>
          <c:smooth val="0"/>
        </c:ser>
        <c:axId val="1059852039"/>
        <c:axId val="31376917"/>
      </c:lineChart>
      <c:catAx>
        <c:axId val="1059852039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31376917"/>
      </c:catAx>
      <c:valAx>
        <c:axId val="313769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MRR Growth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059852039"/>
      </c:valAx>
    </c:plotArea>
    <c:legend>
      <c:legendPos val="r"/>
      <c:overlay val="0"/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Marketing spendings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CAC!$A$2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CAC!$B$1:$M$1</c:f>
            </c:strRef>
          </c:cat>
          <c:val>
            <c:numRef>
              <c:f>CAC!$B$2:$M$2</c:f>
            </c:numRef>
          </c:val>
          <c:smooth val="0"/>
        </c:ser>
        <c:axId val="751364587"/>
        <c:axId val="1933777074"/>
      </c:lineChart>
      <c:catAx>
        <c:axId val="7513645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Customer Acquisition Costs</a:t>
                </a:r>
              </a:p>
            </c:rich>
          </c:tx>
          <c:overlay val="0"/>
        </c:title>
        <c:txPr>
          <a:bodyPr/>
          <a:lstStyle/>
          <a:p>
            <a:pPr lvl="0">
              <a:defRPr/>
            </a:pPr>
          </a:p>
        </c:txPr>
        <c:crossAx val="1933777074"/>
      </c:catAx>
      <c:valAx>
        <c:axId val="19337770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Marketing spendings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751364587"/>
      </c:valAx>
    </c:plotArea>
    <c:legend>
      <c:legendPos val="r"/>
      <c:overlay val="0"/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Customers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'Paying Customers'!$A$8</c:f>
            </c:strRef>
          </c:tx>
          <c:spPr>
            <a:ln cmpd="sng" w="25400">
              <a:solidFill>
                <a:srgbClr val="3366CC"/>
              </a:solidFill>
            </a:ln>
          </c:spPr>
          <c:marker>
            <c:symbol val="none"/>
          </c:marker>
          <c:val>
            <c:numRef>
              <c:f>'Paying Customers'!$B$8:$N$8</c:f>
            </c:numRef>
          </c:val>
          <c:smooth val="0"/>
        </c:ser>
        <c:axId val="1999264837"/>
        <c:axId val="79255460"/>
      </c:lineChart>
      <c:catAx>
        <c:axId val="1999264837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79255460"/>
      </c:catAx>
      <c:valAx>
        <c:axId val="792554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Customers EOM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999264837"/>
      </c:valAx>
    </c:plotArea>
    <c:legend>
      <c:legendPos val="r"/>
      <c:overlay val="0"/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sz="1600"/>
            </a:pPr>
            <a:r>
              <a:t>Customer growth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'Paying Customers'!$A$9</c:f>
            </c:strRef>
          </c:tx>
          <c:spPr>
            <a:solidFill>
              <a:srgbClr val="3366CC">
                <a:alpha val="80000"/>
              </a:srgbClr>
            </a:solidFill>
            <a:ln cmpd="sng" w="25400">
              <a:solidFill>
                <a:srgbClr val="3366CC"/>
              </a:solidFill>
            </a:ln>
          </c:spPr>
          <c:val>
            <c:numRef>
              <c:f>'Paying Customers'!$B$9:$N$9</c:f>
            </c:numRef>
          </c:val>
        </c:ser>
        <c:ser>
          <c:idx val="1"/>
          <c:order val="1"/>
          <c:tx>
            <c:strRef>
              <c:f>'Paying Customers'!$A$10</c:f>
            </c:strRef>
          </c:tx>
          <c:spPr>
            <a:solidFill>
              <a:srgbClr val="DC3912">
                <a:alpha val="80000"/>
              </a:srgbClr>
            </a:solidFill>
            <a:ln cmpd="sng" w="25400">
              <a:solidFill>
                <a:srgbClr val="DC3912"/>
              </a:solidFill>
            </a:ln>
          </c:spPr>
          <c:val>
            <c:numRef>
              <c:f>'Paying Customers'!$B$10:$N$10</c:f>
            </c:numRef>
          </c:val>
        </c:ser>
        <c:axId val="1894565466"/>
        <c:axId val="1364624751"/>
      </c:areaChart>
      <c:catAx>
        <c:axId val="1894565466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364624751"/>
      </c:catAx>
      <c:valAx>
        <c:axId val="13646247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Customer growth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894565466"/>
      </c:valAx>
    </c:plotArea>
    <c:legend>
      <c:legendPos val="r"/>
      <c:overlay val="0"/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Churn rate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'Paying Customers'!$A$6</c:f>
            </c:strRef>
          </c:tx>
          <c:spPr>
            <a:ln cmpd="sng"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'Paying Customers'!$B$6:$N$6</c:f>
            </c:numRef>
          </c:val>
          <c:smooth val="0"/>
        </c:ser>
        <c:axId val="1332225601"/>
        <c:axId val="524648443"/>
      </c:lineChart>
      <c:catAx>
        <c:axId val="1332225601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524648443"/>
      </c:catAx>
      <c:valAx>
        <c:axId val="5246484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Churn rate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332225601"/>
      </c:valAx>
    </c:plotArea>
    <c:legend>
      <c:legendPos val="r"/>
      <c:overlay val="0"/>
    </c:legend>
    <c:plotVisOnly val="1"/>
  </c:chart>
</c:chartSpace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0" Type="http://schemas.openxmlformats.org/officeDocument/2006/relationships/chart" Target="../charts/chart10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1</xdr:row>
      <xdr:rowOff>0</xdr:rowOff>
    </xdr:from>
    <xdr:to>
      <xdr:col>4</xdr:col>
      <xdr:colOff>381000</xdr:colOff>
      <xdr:row>17</xdr:row>
      <xdr:rowOff>152400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4</xdr:col>
      <xdr:colOff>390525</xdr:colOff>
      <xdr:row>1</xdr:row>
      <xdr:rowOff>0</xdr:rowOff>
    </xdr:from>
    <xdr:to>
      <xdr:col>9</xdr:col>
      <xdr:colOff>38100</xdr:colOff>
      <xdr:row>18</xdr:row>
      <xdr:rowOff>9525</xdr:rowOff>
    </xdr:to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9</xdr:col>
      <xdr:colOff>19050</xdr:colOff>
      <xdr:row>1</xdr:row>
      <xdr:rowOff>0</xdr:rowOff>
    </xdr:from>
    <xdr:to>
      <xdr:col>13</xdr:col>
      <xdr:colOff>657225</xdr:colOff>
      <xdr:row>18</xdr:row>
      <xdr:rowOff>19050</xdr:rowOff>
    </xdr:to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0</xdr:col>
      <xdr:colOff>0</xdr:colOff>
      <xdr:row>18</xdr:row>
      <xdr:rowOff>85725</xdr:rowOff>
    </xdr:from>
    <xdr:to>
      <xdr:col>4</xdr:col>
      <xdr:colOff>400050</xdr:colOff>
      <xdr:row>35</xdr:row>
      <xdr:rowOff>47625</xdr:rowOff>
    </xdr:to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  <xdr:twoCellAnchor>
    <xdr:from>
      <xdr:col>4</xdr:col>
      <xdr:colOff>409575</xdr:colOff>
      <xdr:row>18</xdr:row>
      <xdr:rowOff>47625</xdr:rowOff>
    </xdr:from>
    <xdr:to>
      <xdr:col>9</xdr:col>
      <xdr:colOff>38100</xdr:colOff>
      <xdr:row>35</xdr:row>
      <xdr:rowOff>85725</xdr:rowOff>
    </xdr:to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twoCellAnchor>
  <xdr:twoCellAnchor>
    <xdr:from>
      <xdr:col>9</xdr:col>
      <xdr:colOff>38100</xdr:colOff>
      <xdr:row>17</xdr:row>
      <xdr:rowOff>142875</xdr:rowOff>
    </xdr:from>
    <xdr:to>
      <xdr:col>13</xdr:col>
      <xdr:colOff>638175</xdr:colOff>
      <xdr:row>35</xdr:row>
      <xdr:rowOff>47625</xdr:rowOff>
    </xdr:to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twoCellAnchor>
  <xdr:twoCellAnchor>
    <xdr:from>
      <xdr:col>0</xdr:col>
      <xdr:colOff>0</xdr:colOff>
      <xdr:row>35</xdr:row>
      <xdr:rowOff>133350</xdr:rowOff>
    </xdr:from>
    <xdr:to>
      <xdr:col>4</xdr:col>
      <xdr:colOff>390525</xdr:colOff>
      <xdr:row>54</xdr:row>
      <xdr:rowOff>114300</xdr:rowOff>
    </xdr:to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twoCellAnchor>
  <xdr:twoCellAnchor>
    <xdr:from>
      <xdr:col>4</xdr:col>
      <xdr:colOff>409575</xdr:colOff>
      <xdr:row>35</xdr:row>
      <xdr:rowOff>133350</xdr:rowOff>
    </xdr:from>
    <xdr:to>
      <xdr:col>9</xdr:col>
      <xdr:colOff>38100</xdr:colOff>
      <xdr:row>54</xdr:row>
      <xdr:rowOff>104775</xdr:rowOff>
    </xdr:to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twoCellAnchor>
  <xdr:twoCellAnchor>
    <xdr:from>
      <xdr:col>9</xdr:col>
      <xdr:colOff>47625</xdr:colOff>
      <xdr:row>35</xdr:row>
      <xdr:rowOff>114300</xdr:rowOff>
    </xdr:from>
    <xdr:to>
      <xdr:col>13</xdr:col>
      <xdr:colOff>657225</xdr:colOff>
      <xdr:row>54</xdr:row>
      <xdr:rowOff>114300</xdr:rowOff>
    </xdr:to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twoCellAnchor>
  <xdr:twoCellAnchor>
    <xdr:from>
      <xdr:col>0</xdr:col>
      <xdr:colOff>0</xdr:colOff>
      <xdr:row>54</xdr:row>
      <xdr:rowOff>152400</xdr:rowOff>
    </xdr:from>
    <xdr:to>
      <xdr:col>13</xdr:col>
      <xdr:colOff>647700</xdr:colOff>
      <xdr:row>89</xdr:row>
      <xdr:rowOff>9525</xdr:rowOff>
    </xdr:to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two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18.4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 t="str">
        <f>IMAGE("http://www.niriis.gr/wp-content/uploads/2016/02/logo_niriis_transparent_fixed.png")</f>
        <v/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31.29"/>
  </cols>
  <sheetData>
    <row r="1">
      <c r="A1" s="4" t="s">
        <v>1</v>
      </c>
      <c r="B1" s="5" t="s">
        <v>2</v>
      </c>
      <c r="C1" s="6">
        <v>42370.0</v>
      </c>
      <c r="D1" s="6">
        <v>42401.0</v>
      </c>
      <c r="E1" s="6">
        <v>42430.0</v>
      </c>
      <c r="F1" s="6">
        <v>42461.0</v>
      </c>
      <c r="G1" s="6">
        <v>42491.0</v>
      </c>
      <c r="H1" s="6">
        <v>42522.0</v>
      </c>
      <c r="I1" s="6">
        <v>42552.0</v>
      </c>
      <c r="J1" s="6">
        <v>42583.0</v>
      </c>
      <c r="K1" s="6">
        <v>42614.0</v>
      </c>
      <c r="L1" s="6">
        <v>42644.0</v>
      </c>
      <c r="M1" s="6">
        <v>42675.0</v>
      </c>
      <c r="N1" s="6">
        <v>42705.0</v>
      </c>
      <c r="O1" s="7" t="s">
        <v>3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4</v>
      </c>
      <c r="B2" s="10"/>
      <c r="C2" s="11">
        <v>2352.0</v>
      </c>
      <c r="D2" s="11">
        <v>2549.0</v>
      </c>
      <c r="E2" s="11">
        <v>2986.0</v>
      </c>
      <c r="F2" s="11">
        <v>2697.0</v>
      </c>
      <c r="G2" s="11">
        <v>3012.0</v>
      </c>
      <c r="H2" s="11">
        <v>3115.0</v>
      </c>
      <c r="I2" s="11">
        <v>3221.0</v>
      </c>
      <c r="J2" s="11">
        <v>3422.0</v>
      </c>
      <c r="K2" s="11">
        <v>3668.0</v>
      </c>
      <c r="L2" s="11">
        <v>3348.0</v>
      </c>
      <c r="M2" s="11">
        <v>4211.0</v>
      </c>
      <c r="N2" s="12">
        <v>4725.0</v>
      </c>
      <c r="O2" s="13" t="str">
        <f>SUM(C2:N2)</f>
        <v>39,306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4" t="s">
        <v>5</v>
      </c>
      <c r="B3" s="15"/>
      <c r="C3" s="16"/>
      <c r="D3" s="17" t="str">
        <f t="shared" ref="D3:N3" si="1">D2/C2-1</f>
        <v>8.38%</v>
      </c>
      <c r="E3" s="17" t="str">
        <f t="shared" si="1"/>
        <v>17.14%</v>
      </c>
      <c r="F3" s="17" t="str">
        <f t="shared" si="1"/>
        <v>-9.68%</v>
      </c>
      <c r="G3" s="17" t="str">
        <f t="shared" si="1"/>
        <v>11.68%</v>
      </c>
      <c r="H3" s="17" t="str">
        <f t="shared" si="1"/>
        <v>3.42%</v>
      </c>
      <c r="I3" s="17" t="str">
        <f t="shared" si="1"/>
        <v>3.40%</v>
      </c>
      <c r="J3" s="17" t="str">
        <f t="shared" si="1"/>
        <v>6.24%</v>
      </c>
      <c r="K3" s="17" t="str">
        <f t="shared" si="1"/>
        <v>7.19%</v>
      </c>
      <c r="L3" s="17" t="str">
        <f t="shared" si="1"/>
        <v>-8.72%</v>
      </c>
      <c r="M3" s="17" t="str">
        <f t="shared" si="1"/>
        <v>25.78%</v>
      </c>
      <c r="N3" s="18" t="str">
        <f t="shared" si="1"/>
        <v>12.21%</v>
      </c>
      <c r="O3" s="19" t="str">
        <f>AVERAGE(C3:N3)</f>
        <v>7.00%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9" t="s">
        <v>6</v>
      </c>
      <c r="B4" s="20"/>
      <c r="C4" s="21">
        <v>233.0</v>
      </c>
      <c r="D4" s="22" t="str">
        <f t="shared" ref="D4:N4" si="2">C10</f>
        <v>376</v>
      </c>
      <c r="E4" s="22" t="str">
        <f t="shared" si="2"/>
        <v>554</v>
      </c>
      <c r="F4" s="22" t="str">
        <f t="shared" si="2"/>
        <v>740</v>
      </c>
      <c r="G4" s="22" t="str">
        <f t="shared" si="2"/>
        <v>907</v>
      </c>
      <c r="H4" s="22" t="str">
        <f t="shared" si="2"/>
        <v>1,106</v>
      </c>
      <c r="I4" s="22" t="str">
        <f t="shared" si="2"/>
        <v>1,316</v>
      </c>
      <c r="J4" s="22" t="str">
        <f t="shared" si="2"/>
        <v>1,546</v>
      </c>
      <c r="K4" s="22" t="str">
        <f t="shared" si="2"/>
        <v>1,768</v>
      </c>
      <c r="L4" s="22" t="str">
        <f t="shared" si="2"/>
        <v>2,120</v>
      </c>
      <c r="M4" s="22" t="str">
        <f t="shared" si="2"/>
        <v>2,532</v>
      </c>
      <c r="N4" s="23" t="str">
        <f t="shared" si="2"/>
        <v>2,865</v>
      </c>
      <c r="O4" s="24" t="str">
        <f>N4</f>
        <v>2,865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25" t="s">
        <v>7</v>
      </c>
      <c r="B5" s="10"/>
      <c r="C5" s="26" t="str">
        <f t="shared" ref="C5:N5" si="3">C7-C6</f>
        <v>61</v>
      </c>
      <c r="D5" s="26" t="str">
        <f t="shared" si="3"/>
        <v>122</v>
      </c>
      <c r="E5" s="26" t="str">
        <f t="shared" si="3"/>
        <v>97</v>
      </c>
      <c r="F5" s="26" t="str">
        <f t="shared" si="3"/>
        <v>75</v>
      </c>
      <c r="G5" s="26" t="str">
        <f t="shared" si="3"/>
        <v>121</v>
      </c>
      <c r="H5" s="26" t="str">
        <f t="shared" si="3"/>
        <v>119</v>
      </c>
      <c r="I5" s="26" t="str">
        <f t="shared" si="3"/>
        <v>164</v>
      </c>
      <c r="J5" s="26" t="str">
        <f t="shared" si="3"/>
        <v>77</v>
      </c>
      <c r="K5" s="26" t="str">
        <f t="shared" si="3"/>
        <v>164</v>
      </c>
      <c r="L5" s="26" t="str">
        <f t="shared" si="3"/>
        <v>324</v>
      </c>
      <c r="M5" s="26" t="str">
        <f t="shared" si="3"/>
        <v>238</v>
      </c>
      <c r="N5" s="27" t="str">
        <f t="shared" si="3"/>
        <v>338</v>
      </c>
      <c r="O5" s="28" t="str">
        <f t="shared" ref="O5:O7" si="4">sum(C5:N5)</f>
        <v>1,900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5" t="s">
        <v>8</v>
      </c>
      <c r="B6" s="15"/>
      <c r="C6" s="29">
        <v>82.0</v>
      </c>
      <c r="D6" s="29">
        <v>56.0</v>
      </c>
      <c r="E6" s="29">
        <v>89.0</v>
      </c>
      <c r="F6" s="29">
        <v>92.0</v>
      </c>
      <c r="G6" s="29">
        <v>78.0</v>
      </c>
      <c r="H6" s="29">
        <v>91.0</v>
      </c>
      <c r="I6" s="29">
        <v>66.0</v>
      </c>
      <c r="J6" s="29">
        <v>145.0</v>
      </c>
      <c r="K6" s="29">
        <v>188.0</v>
      </c>
      <c r="L6" s="29">
        <v>88.0</v>
      </c>
      <c r="M6" s="29">
        <v>95.0</v>
      </c>
      <c r="N6" s="30">
        <v>114.0</v>
      </c>
      <c r="O6" s="28" t="str">
        <f t="shared" si="4"/>
        <v>1,184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1" t="s">
        <v>9</v>
      </c>
      <c r="B7" s="15"/>
      <c r="C7" s="32">
        <v>143.0</v>
      </c>
      <c r="D7" s="32">
        <v>178.0</v>
      </c>
      <c r="E7" s="32">
        <v>186.0</v>
      </c>
      <c r="F7" s="32">
        <v>167.0</v>
      </c>
      <c r="G7" s="32">
        <v>199.0</v>
      </c>
      <c r="H7" s="32">
        <v>210.0</v>
      </c>
      <c r="I7" s="32">
        <v>230.0</v>
      </c>
      <c r="J7" s="32">
        <v>222.0</v>
      </c>
      <c r="K7" s="32">
        <v>352.0</v>
      </c>
      <c r="L7" s="32">
        <v>412.0</v>
      </c>
      <c r="M7" s="32">
        <v>333.0</v>
      </c>
      <c r="N7" s="33">
        <v>452.0</v>
      </c>
      <c r="O7" s="28" t="str">
        <f t="shared" si="4"/>
        <v>3,084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4" t="s">
        <v>10</v>
      </c>
      <c r="B8" s="15"/>
      <c r="C8" s="16"/>
      <c r="D8" s="17" t="str">
        <f t="shared" ref="D8:N8" si="5">D7/C7-1</f>
        <v>24.48%</v>
      </c>
      <c r="E8" s="17" t="str">
        <f t="shared" si="5"/>
        <v>4.49%</v>
      </c>
      <c r="F8" s="17" t="str">
        <f t="shared" si="5"/>
        <v>-10.22%</v>
      </c>
      <c r="G8" s="17" t="str">
        <f t="shared" si="5"/>
        <v>19.16%</v>
      </c>
      <c r="H8" s="17" t="str">
        <f t="shared" si="5"/>
        <v>5.53%</v>
      </c>
      <c r="I8" s="17" t="str">
        <f t="shared" si="5"/>
        <v>9.52%</v>
      </c>
      <c r="J8" s="17" t="str">
        <f t="shared" si="5"/>
        <v>-3.48%</v>
      </c>
      <c r="K8" s="17" t="str">
        <f t="shared" si="5"/>
        <v>58.56%</v>
      </c>
      <c r="L8" s="17" t="str">
        <f t="shared" si="5"/>
        <v>17.05%</v>
      </c>
      <c r="M8" s="17" t="str">
        <f t="shared" si="5"/>
        <v>-19.17%</v>
      </c>
      <c r="N8" s="18" t="str">
        <f t="shared" si="5"/>
        <v>35.74%</v>
      </c>
      <c r="O8" s="35" t="str">
        <f t="shared" ref="O8:O9" si="7">AVERAGE(C8:N8)</f>
        <v>12.88%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6" t="s">
        <v>11</v>
      </c>
      <c r="B9" s="15"/>
      <c r="C9" s="37" t="str">
        <f t="shared" ref="C9:N9" si="6">C7/C2</f>
        <v>6.08%</v>
      </c>
      <c r="D9" s="37" t="str">
        <f t="shared" si="6"/>
        <v>6.98%</v>
      </c>
      <c r="E9" s="37" t="str">
        <f t="shared" si="6"/>
        <v>6.23%</v>
      </c>
      <c r="F9" s="37" t="str">
        <f t="shared" si="6"/>
        <v>6.19%</v>
      </c>
      <c r="G9" s="37" t="str">
        <f t="shared" si="6"/>
        <v>6.61%</v>
      </c>
      <c r="H9" s="37" t="str">
        <f t="shared" si="6"/>
        <v>6.74%</v>
      </c>
      <c r="I9" s="37" t="str">
        <f t="shared" si="6"/>
        <v>7.14%</v>
      </c>
      <c r="J9" s="37" t="str">
        <f t="shared" si="6"/>
        <v>6.49%</v>
      </c>
      <c r="K9" s="37" t="str">
        <f t="shared" si="6"/>
        <v>9.60%</v>
      </c>
      <c r="L9" s="37" t="str">
        <f t="shared" si="6"/>
        <v>12.31%</v>
      </c>
      <c r="M9" s="37" t="str">
        <f t="shared" si="6"/>
        <v>7.91%</v>
      </c>
      <c r="N9" s="38" t="str">
        <f t="shared" si="6"/>
        <v>9.57%</v>
      </c>
      <c r="O9" s="35" t="str">
        <f t="shared" si="7"/>
        <v>7.65%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9" t="s">
        <v>12</v>
      </c>
      <c r="B10" s="15"/>
      <c r="C10" s="40" t="str">
        <f t="shared" ref="C10:N10" si="8">C4+C7</f>
        <v>376</v>
      </c>
      <c r="D10" s="40" t="str">
        <f t="shared" si="8"/>
        <v>554</v>
      </c>
      <c r="E10" s="40" t="str">
        <f t="shared" si="8"/>
        <v>740</v>
      </c>
      <c r="F10" s="40" t="str">
        <f t="shared" si="8"/>
        <v>907</v>
      </c>
      <c r="G10" s="40" t="str">
        <f t="shared" si="8"/>
        <v>1,106</v>
      </c>
      <c r="H10" s="40" t="str">
        <f t="shared" si="8"/>
        <v>1,316</v>
      </c>
      <c r="I10" s="40" t="str">
        <f t="shared" si="8"/>
        <v>1,546</v>
      </c>
      <c r="J10" s="40" t="str">
        <f t="shared" si="8"/>
        <v>1,768</v>
      </c>
      <c r="K10" s="40" t="str">
        <f t="shared" si="8"/>
        <v>2,120</v>
      </c>
      <c r="L10" s="40" t="str">
        <f t="shared" si="8"/>
        <v>2,532</v>
      </c>
      <c r="M10" s="40" t="str">
        <f t="shared" si="8"/>
        <v>2,865</v>
      </c>
      <c r="N10" s="41" t="str">
        <f t="shared" si="8"/>
        <v>3,317</v>
      </c>
      <c r="O10" s="42" t="str">
        <f>N10</f>
        <v>3,317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 t="str">
        <f>IMAGE("http://www.niriis.gr/wp-content/uploads/2016/02/logo_niriis_transparent_fixed.png")</f>
        <v/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3">
        <v>1.0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conditionalFormatting sqref="A3 C3:N3">
    <cfRule type="colorScale" priority="1">
      <colorScale>
        <cfvo type="min"/>
        <cfvo type="percent" val="50"/>
        <cfvo type="max"/>
        <color rgb="FFFF0000"/>
        <color rgb="FFFFD666"/>
        <color rgb="FF00FF00"/>
      </colorScale>
    </cfRule>
  </conditionalFormatting>
  <conditionalFormatting sqref="C2:N2">
    <cfRule type="colorScale" priority="2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4:N4">
    <cfRule type="colorScale" priority="3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5:N5">
    <cfRule type="colorScale" priority="4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6:N6">
    <cfRule type="colorScale" priority="5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7:N7">
    <cfRule type="colorScale" priority="6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8:N8">
    <cfRule type="colorScale" priority="7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9:N9">
    <cfRule type="colorScale" priority="8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10:N10">
    <cfRule type="colorScale" priority="9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A3:N3 A8:N8">
    <cfRule type="cellIs" dxfId="0" priority="10" operator="lessThan">
      <formula>0</formula>
    </cfRule>
  </conditionalFormatting>
  <drawing r:id="rId1"/>
  <extLst>
    <ext uri="{05C60535-1F16-4fd2-B633-F4F36F0B64E0}">
      <x14:sparklineGroups>
        <x14:sparklineGroup displayEmptyCellsAs="gap">
          <x14:colorSeries rgb="FF00FF00"/>
          <x14:sparklines>
            <x14:sparkline>
              <xm:f>VisitorsSignups!C2:N2</xm:f>
              <xm:sqref>B2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VisitorsSignups!C3:N3</xm:f>
              <xm:sqref>B3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VisitorsSignups!C4:N4</xm:f>
              <xm:sqref>B4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VisitorsSignups!C5:N5</xm:f>
              <xm:sqref>B5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VisitorsSignups!C6:N6</xm:f>
              <xm:sqref>B6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VisitorsSignups!C7:N7</xm:f>
              <xm:sqref>B7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VisitorsSignups!C8:N8</xm:f>
              <xm:sqref>B8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VisitorsSignups!C9:N9</xm:f>
              <xm:sqref>B9</xm:sqref>
            </x14:sparkline>
          </x14:sparklines>
        </x14:sparklineGroup>
        <x14:sparklineGroup displayEmptyCellsAs="gap">
          <x14:colorSeries rgb="FF00FF00"/>
          <x14:sparklines>
            <x14:sparkline>
              <xm:f>VisitorsSignups!C10:N10</xm:f>
              <xm:sqref>B10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32.86"/>
  </cols>
  <sheetData>
    <row r="1">
      <c r="A1" s="4" t="s">
        <v>13</v>
      </c>
      <c r="B1" s="6">
        <v>42370.0</v>
      </c>
      <c r="C1" s="6">
        <v>42401.0</v>
      </c>
      <c r="D1" s="6">
        <v>42430.0</v>
      </c>
      <c r="E1" s="6">
        <v>42461.0</v>
      </c>
      <c r="F1" s="6">
        <v>42491.0</v>
      </c>
      <c r="G1" s="6">
        <v>42522.0</v>
      </c>
      <c r="H1" s="6">
        <v>42552.0</v>
      </c>
      <c r="I1" s="6">
        <v>42583.0</v>
      </c>
      <c r="J1" s="6">
        <v>42614.0</v>
      </c>
      <c r="K1" s="6">
        <v>42644.0</v>
      </c>
      <c r="L1" s="6">
        <v>42675.0</v>
      </c>
      <c r="M1" s="6">
        <v>42705.0</v>
      </c>
      <c r="N1" s="7" t="s">
        <v>3</v>
      </c>
      <c r="O1" s="5" t="s">
        <v>2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4" t="s">
        <v>14</v>
      </c>
      <c r="B2" s="45">
        <v>2980.0</v>
      </c>
      <c r="C2" s="45" t="str">
        <f t="shared" ref="C2:M2" si="1">B9</f>
        <v>$5,013</v>
      </c>
      <c r="D2" s="45" t="str">
        <f t="shared" si="1"/>
        <v>$7,385</v>
      </c>
      <c r="E2" s="45" t="str">
        <f t="shared" si="1"/>
        <v>$9,791</v>
      </c>
      <c r="F2" s="45" t="str">
        <f t="shared" si="1"/>
        <v>$12,953</v>
      </c>
      <c r="G2" s="45" t="str">
        <f t="shared" si="1"/>
        <v>$15,646</v>
      </c>
      <c r="H2" s="45" t="str">
        <f t="shared" si="1"/>
        <v>$18,745</v>
      </c>
      <c r="I2" s="45" t="str">
        <f t="shared" si="1"/>
        <v>$21,846</v>
      </c>
      <c r="J2" s="45" t="str">
        <f t="shared" si="1"/>
        <v>$24,975</v>
      </c>
      <c r="K2" s="45" t="str">
        <f t="shared" si="1"/>
        <v>$28,855</v>
      </c>
      <c r="L2" s="45" t="str">
        <f t="shared" si="1"/>
        <v>$33,594</v>
      </c>
      <c r="M2" s="45" t="str">
        <f t="shared" si="1"/>
        <v>$39,066</v>
      </c>
      <c r="N2" s="46" t="str">
        <f>M2</f>
        <v>$39,066</v>
      </c>
      <c r="O2" s="47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8" t="s">
        <v>15</v>
      </c>
      <c r="B3" s="49">
        <v>1890.0</v>
      </c>
      <c r="C3" s="50">
        <v>2209.0</v>
      </c>
      <c r="D3" s="50">
        <v>2450.0</v>
      </c>
      <c r="E3" s="50">
        <v>2889.0</v>
      </c>
      <c r="F3" s="50">
        <v>2560.0</v>
      </c>
      <c r="G3" s="49">
        <v>2840.0</v>
      </c>
      <c r="H3" s="49">
        <v>2760.0</v>
      </c>
      <c r="I3" s="49">
        <v>2925.0</v>
      </c>
      <c r="J3" s="49">
        <v>3480.0</v>
      </c>
      <c r="K3" s="49">
        <v>4282.0</v>
      </c>
      <c r="L3" s="49">
        <v>4912.0</v>
      </c>
      <c r="M3" s="49">
        <v>6250.0</v>
      </c>
      <c r="N3" s="51" t="str">
        <f t="shared" ref="N3:N4" si="2">AVERAGE(B3:M3)</f>
        <v>$3,287</v>
      </c>
      <c r="O3" s="47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52" t="s">
        <v>16</v>
      </c>
      <c r="B4" s="45">
        <v>241.0</v>
      </c>
      <c r="C4" s="45">
        <v>343.0</v>
      </c>
      <c r="D4" s="45">
        <v>230.0</v>
      </c>
      <c r="E4" s="45">
        <v>459.0</v>
      </c>
      <c r="F4" s="45">
        <v>389.0</v>
      </c>
      <c r="G4" s="53">
        <v>440.0</v>
      </c>
      <c r="H4" s="53">
        <v>432.0</v>
      </c>
      <c r="I4" s="53">
        <v>391.0</v>
      </c>
      <c r="J4" s="53">
        <v>485.0</v>
      </c>
      <c r="K4" s="53">
        <v>556.0</v>
      </c>
      <c r="L4" s="53">
        <v>680.0</v>
      </c>
      <c r="M4" s="53">
        <v>880.0</v>
      </c>
      <c r="N4" s="51" t="str">
        <f t="shared" si="2"/>
        <v>$461</v>
      </c>
      <c r="O4" s="47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4" t="s">
        <v>17</v>
      </c>
      <c r="B5" s="50" t="str">
        <f t="shared" ref="B5:M5" si="3">B3+B4</f>
        <v>$2,131</v>
      </c>
      <c r="C5" s="50" t="str">
        <f t="shared" si="3"/>
        <v>$2,552</v>
      </c>
      <c r="D5" s="50" t="str">
        <f t="shared" si="3"/>
        <v>$2,680</v>
      </c>
      <c r="E5" s="50" t="str">
        <f t="shared" si="3"/>
        <v>$3,348</v>
      </c>
      <c r="F5" s="50" t="str">
        <f t="shared" si="3"/>
        <v>$2,949</v>
      </c>
      <c r="G5" s="50" t="str">
        <f t="shared" si="3"/>
        <v>$3,280</v>
      </c>
      <c r="H5" s="50" t="str">
        <f t="shared" si="3"/>
        <v>$3,192</v>
      </c>
      <c r="I5" s="50" t="str">
        <f t="shared" si="3"/>
        <v>$3,316</v>
      </c>
      <c r="J5" s="50" t="str">
        <f t="shared" si="3"/>
        <v>$3,965</v>
      </c>
      <c r="K5" s="50" t="str">
        <f t="shared" si="3"/>
        <v>$4,838</v>
      </c>
      <c r="L5" s="50" t="str">
        <f t="shared" si="3"/>
        <v>$5,592</v>
      </c>
      <c r="M5" s="50" t="str">
        <f t="shared" si="3"/>
        <v>$7,130</v>
      </c>
      <c r="N5" s="51" t="str">
        <f>M5</f>
        <v>$7,130</v>
      </c>
      <c r="O5" s="47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8" t="s">
        <v>18</v>
      </c>
      <c r="B6" s="50">
        <v>-98.0</v>
      </c>
      <c r="C6" s="50">
        <v>-180.0</v>
      </c>
      <c r="D6" s="50">
        <v>-274.0</v>
      </c>
      <c r="E6" s="50">
        <v>-186.0</v>
      </c>
      <c r="F6" s="50">
        <v>-256.0</v>
      </c>
      <c r="G6" s="49">
        <v>-181.0</v>
      </c>
      <c r="H6" s="49">
        <v>-91.0</v>
      </c>
      <c r="I6" s="49">
        <v>-187.0</v>
      </c>
      <c r="J6" s="49">
        <v>-85.0</v>
      </c>
      <c r="K6" s="49">
        <v>-99.0</v>
      </c>
      <c r="L6" s="49">
        <v>-120.0</v>
      </c>
      <c r="M6" s="49">
        <v>-85.0</v>
      </c>
      <c r="N6" s="51" t="str">
        <f t="shared" ref="N6:N8" si="5">AVERAGE(B6:M6)</f>
        <v>-$154</v>
      </c>
      <c r="O6" s="4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8" t="s">
        <v>19</v>
      </c>
      <c r="B7" s="55" t="str">
        <f t="shared" ref="B7:M7" si="4">-B6/B2</f>
        <v>3.29%</v>
      </c>
      <c r="C7" s="55" t="str">
        <f t="shared" si="4"/>
        <v>3.59%</v>
      </c>
      <c r="D7" s="55" t="str">
        <f t="shared" si="4"/>
        <v>3.71%</v>
      </c>
      <c r="E7" s="55" t="str">
        <f t="shared" si="4"/>
        <v>1.90%</v>
      </c>
      <c r="F7" s="55" t="str">
        <f t="shared" si="4"/>
        <v>1.98%</v>
      </c>
      <c r="G7" s="55" t="str">
        <f t="shared" si="4"/>
        <v>1.16%</v>
      </c>
      <c r="H7" s="55" t="str">
        <f t="shared" si="4"/>
        <v>0.49%</v>
      </c>
      <c r="I7" s="55" t="str">
        <f t="shared" si="4"/>
        <v>0.86%</v>
      </c>
      <c r="J7" s="55" t="str">
        <f t="shared" si="4"/>
        <v>0.34%</v>
      </c>
      <c r="K7" s="55" t="str">
        <f t="shared" si="4"/>
        <v>0.34%</v>
      </c>
      <c r="L7" s="55" t="str">
        <f t="shared" si="4"/>
        <v>0.36%</v>
      </c>
      <c r="M7" s="55" t="str">
        <f t="shared" si="4"/>
        <v>0.22%</v>
      </c>
      <c r="N7" s="56" t="str">
        <f t="shared" si="5"/>
        <v>0.01518506704</v>
      </c>
      <c r="O7" s="57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>
      <c r="A8" s="54" t="s">
        <v>20</v>
      </c>
      <c r="B8" s="59" t="str">
        <f t="shared" ref="B8:M8" si="6">B5+B6</f>
        <v>2033.0</v>
      </c>
      <c r="C8" s="59" t="str">
        <f t="shared" si="6"/>
        <v>2372.0</v>
      </c>
      <c r="D8" s="59" t="str">
        <f t="shared" si="6"/>
        <v>2406.0</v>
      </c>
      <c r="E8" s="59" t="str">
        <f t="shared" si="6"/>
        <v>3162.0</v>
      </c>
      <c r="F8" s="59" t="str">
        <f t="shared" si="6"/>
        <v>2693.0</v>
      </c>
      <c r="G8" s="59" t="str">
        <f t="shared" si="6"/>
        <v>3099.0</v>
      </c>
      <c r="H8" s="59" t="str">
        <f t="shared" si="6"/>
        <v>3101.0</v>
      </c>
      <c r="I8" s="59" t="str">
        <f t="shared" si="6"/>
        <v>3129.0</v>
      </c>
      <c r="J8" s="59" t="str">
        <f t="shared" si="6"/>
        <v>3880.0</v>
      </c>
      <c r="K8" s="59" t="str">
        <f t="shared" si="6"/>
        <v>4739.0</v>
      </c>
      <c r="L8" s="59" t="str">
        <f t="shared" si="6"/>
        <v>5472.0</v>
      </c>
      <c r="M8" s="59" t="str">
        <f t="shared" si="6"/>
        <v>7045.0</v>
      </c>
      <c r="N8" s="60" t="str">
        <f t="shared" si="5"/>
        <v>3594.3</v>
      </c>
      <c r="O8" s="47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8" t="s">
        <v>21</v>
      </c>
      <c r="B9" s="50" t="str">
        <f t="shared" ref="B9:M9" si="7">B2+B8</f>
        <v>$5,013</v>
      </c>
      <c r="C9" s="50" t="str">
        <f t="shared" si="7"/>
        <v>$7,385</v>
      </c>
      <c r="D9" s="50" t="str">
        <f t="shared" si="7"/>
        <v>$9,791</v>
      </c>
      <c r="E9" s="50" t="str">
        <f t="shared" si="7"/>
        <v>$12,953</v>
      </c>
      <c r="F9" s="50" t="str">
        <f t="shared" si="7"/>
        <v>$15,646</v>
      </c>
      <c r="G9" s="50" t="str">
        <f t="shared" si="7"/>
        <v>$18,745</v>
      </c>
      <c r="H9" s="50" t="str">
        <f t="shared" si="7"/>
        <v>$21,846</v>
      </c>
      <c r="I9" s="50" t="str">
        <f t="shared" si="7"/>
        <v>$24,975</v>
      </c>
      <c r="J9" s="50" t="str">
        <f t="shared" si="7"/>
        <v>$28,855</v>
      </c>
      <c r="K9" s="50" t="str">
        <f t="shared" si="7"/>
        <v>$33,594</v>
      </c>
      <c r="L9" s="50" t="str">
        <f t="shared" si="7"/>
        <v>$39,066</v>
      </c>
      <c r="M9" s="50" t="str">
        <f t="shared" si="7"/>
        <v>$46,111</v>
      </c>
      <c r="N9" s="51" t="str">
        <f>M9</f>
        <v>$46,111</v>
      </c>
      <c r="O9" s="47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52" t="s">
        <v>22</v>
      </c>
      <c r="B10" s="61"/>
      <c r="C10" s="61" t="str">
        <f t="shared" ref="C10:M10" si="8">C9/B9-1</f>
        <v>47.32%</v>
      </c>
      <c r="D10" s="61" t="str">
        <f t="shared" si="8"/>
        <v>32.58%</v>
      </c>
      <c r="E10" s="61" t="str">
        <f t="shared" si="8"/>
        <v>32.29%</v>
      </c>
      <c r="F10" s="61" t="str">
        <f t="shared" si="8"/>
        <v>20.79%</v>
      </c>
      <c r="G10" s="61" t="str">
        <f t="shared" si="8"/>
        <v>19.81%</v>
      </c>
      <c r="H10" s="61" t="str">
        <f t="shared" si="8"/>
        <v>16.54%</v>
      </c>
      <c r="I10" s="61" t="str">
        <f t="shared" si="8"/>
        <v>14.32%</v>
      </c>
      <c r="J10" s="61" t="str">
        <f t="shared" si="8"/>
        <v>15.54%</v>
      </c>
      <c r="K10" s="61" t="str">
        <f t="shared" si="8"/>
        <v>16.42%</v>
      </c>
      <c r="L10" s="61" t="str">
        <f t="shared" si="8"/>
        <v>16.29%</v>
      </c>
      <c r="M10" s="61" t="str">
        <f t="shared" si="8"/>
        <v>18.03%</v>
      </c>
      <c r="N10" s="62" t="str">
        <f t="shared" ref="N10:N12" si="9">AVERAGE(B10:M10)</f>
        <v>22.72%</v>
      </c>
      <c r="O10" s="57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63" t="s">
        <v>23</v>
      </c>
      <c r="B11" s="64" t="str">
        <f>B9/'Paying Customers'!C8</f>
        <v>$93</v>
      </c>
      <c r="C11" s="64" t="str">
        <f>C9/'Paying Customers'!D8</f>
        <v>$100</v>
      </c>
      <c r="D11" s="64" t="str">
        <f>D9/'Paying Customers'!E8</f>
        <v>$103</v>
      </c>
      <c r="E11" s="64" t="str">
        <f>E9/'Paying Customers'!F8</f>
        <v>$109</v>
      </c>
      <c r="F11" s="64" t="str">
        <f>F9/'Paying Customers'!G8</f>
        <v>$113</v>
      </c>
      <c r="G11" s="64" t="str">
        <f>G9/'Paying Customers'!H8</f>
        <v>$114</v>
      </c>
      <c r="H11" s="64" t="str">
        <f>H9/'Paying Customers'!I8</f>
        <v>$113</v>
      </c>
      <c r="I11" s="64" t="str">
        <f>I9/'Paying Customers'!J8</f>
        <v>$108</v>
      </c>
      <c r="J11" s="64" t="str">
        <f>J9/'Paying Customers'!K8</f>
        <v>$99</v>
      </c>
      <c r="K11" s="64" t="str">
        <f>K9/'Paying Customers'!L8</f>
        <v>$98</v>
      </c>
      <c r="L11" s="64" t="str">
        <f>L9/'Paying Customers'!M8</f>
        <v>$103</v>
      </c>
      <c r="M11" s="64" t="str">
        <f>M9/'Paying Customers'!N8</f>
        <v>$104</v>
      </c>
      <c r="N11" s="51" t="str">
        <f t="shared" si="9"/>
        <v>$105</v>
      </c>
      <c r="O11" s="4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5" t="s">
        <v>24</v>
      </c>
      <c r="B12" s="64" t="str">
        <f>B3/'Paying Customers'!C3</f>
        <v>$95</v>
      </c>
      <c r="C12" s="64" t="str">
        <f>C3/'Paying Customers'!D3</f>
        <v>$100</v>
      </c>
      <c r="D12" s="64" t="str">
        <f>D3/'Paying Customers'!E3</f>
        <v>$102</v>
      </c>
      <c r="E12" s="64" t="str">
        <f>E3/'Paying Customers'!F3</f>
        <v>$111</v>
      </c>
      <c r="F12" s="64" t="str">
        <f>F3/'Paying Customers'!G3</f>
        <v>$111</v>
      </c>
      <c r="G12" s="64" t="str">
        <f>G3/'Paying Customers'!H3</f>
        <v>$101</v>
      </c>
      <c r="H12" s="64" t="str">
        <f>H3/'Paying Customers'!I3</f>
        <v>$86</v>
      </c>
      <c r="I12" s="64" t="str">
        <f>I3/'Paying Customers'!J3</f>
        <v>$77</v>
      </c>
      <c r="J12" s="64" t="str">
        <f>J3/'Paying Customers'!K3</f>
        <v>$58</v>
      </c>
      <c r="K12" s="64" t="str">
        <f>K3/'Paying Customers'!L3</f>
        <v>$75</v>
      </c>
      <c r="L12" s="64" t="str">
        <f>L3/'Paying Customers'!M3</f>
        <v>$129</v>
      </c>
      <c r="M12" s="64" t="str">
        <f>M3/'Paying Customers'!N3</f>
        <v>$101</v>
      </c>
      <c r="N12" s="56" t="str">
        <f t="shared" si="9"/>
        <v>95.60473574</v>
      </c>
      <c r="O12" s="4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 t="str">
        <f>IMAGE("http://www.niriis.gr/wp-content/uploads/2016/02/logo_niriis_transparent_fixed.png")</f>
        <v/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B2:M2 B9:M9">
    <cfRule type="colorScale" priority="1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B3:M3">
    <cfRule type="colorScale" priority="2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B4:M4">
    <cfRule type="colorScale" priority="3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B5:M5">
    <cfRule type="colorScale" priority="4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B6:M6">
    <cfRule type="colorScale" priority="5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B7:M7">
    <cfRule type="colorScale" priority="6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8:M8">
    <cfRule type="colorScale" priority="7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B9:M9">
    <cfRule type="colorScale" priority="8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A7:M7 O7">
    <cfRule type="cellIs" dxfId="0" priority="9" operator="lessThan">
      <formula>0</formula>
    </cfRule>
  </conditionalFormatting>
  <conditionalFormatting sqref="B10:M10">
    <cfRule type="colorScale" priority="10">
      <colorScale>
        <cfvo type="min"/>
        <cfvo type="percentile" val="50"/>
        <cfvo type="max"/>
        <color rgb="FFFF0000"/>
        <color rgb="FFFFD666"/>
        <color rgb="FF00FF00"/>
      </colorScale>
    </cfRule>
  </conditionalFormatting>
  <drawing r:id="rId1"/>
  <extLst>
    <ext uri="{05C60535-1F16-4fd2-B633-F4F36F0B64E0}">
      <x14:sparklineGroups>
        <x14:sparklineGroup displayEmptyCellsAs="gap">
          <x14:colorSeries rgb="FF00FF00"/>
          <x14:sparklines>
            <x14:sparkline>
              <xm:f>MRR!B2:F2</xm:f>
              <xm:sqref>O2</xm:sqref>
            </x14:sparkline>
          </x14:sparklines>
        </x14:sparklineGroup>
        <x14:sparklineGroup displayEmptyCellsAs="gap">
          <x14:colorSeries rgb="FF00FF00"/>
          <x14:sparklines>
            <x14:sparkline>
              <xm:f>MRR!B3:F3</xm:f>
              <xm:sqref>O3</xm:sqref>
            </x14:sparkline>
          </x14:sparklines>
        </x14:sparklineGroup>
        <x14:sparklineGroup displayEmptyCellsAs="gap">
          <x14:colorSeries rgb="FF00FF00"/>
          <x14:sparklines>
            <x14:sparkline>
              <xm:f>MRR!B4:F4</xm:f>
              <xm:sqref>O4</xm:sqref>
            </x14:sparkline>
          </x14:sparklines>
        </x14:sparklineGroup>
        <x14:sparklineGroup displayEmptyCellsAs="gap">
          <x14:colorSeries rgb="FF00FF00"/>
          <x14:sparklines>
            <x14:sparkline>
              <xm:f>MRR!B5:F5</xm:f>
              <xm:sqref>O5</xm:sqref>
            </x14:sparkline>
          </x14:sparklines>
        </x14:sparklineGroup>
        <x14:sparklineGroup displayEmptyCellsAs="gap">
          <x14:colorSeries rgb="FF00FF00"/>
          <x14:sparklines>
            <x14:sparkline>
              <xm:f>MRR!B6:F6</xm:f>
              <xm:sqref>O6</xm:sqref>
            </x14:sparkline>
          </x14:sparklines>
        </x14:sparklineGroup>
        <x14:sparklineGroup displayEmptyCellsAs="gap">
          <x14:colorSeries rgb="FF00FF00"/>
          <x14:sparklines>
            <x14:sparkline>
              <xm:f>MRR!B7:F7</xm:f>
              <xm:sqref>O7</xm:sqref>
            </x14:sparkline>
          </x14:sparklines>
        </x14:sparklineGroup>
        <x14:sparklineGroup displayEmptyCellsAs="gap">
          <x14:colorSeries rgb="FF00FF00"/>
          <x14:sparklines>
            <x14:sparkline>
              <xm:f>MRR!B8:F8</xm:f>
              <xm:sqref>O8</xm:sqref>
            </x14:sparkline>
          </x14:sparklines>
        </x14:sparklineGroup>
        <x14:sparklineGroup displayEmptyCellsAs="gap">
          <x14:colorSeries rgb="FF00FF00"/>
          <x14:sparklines>
            <x14:sparkline>
              <xm:f>MRR!B9:F9</xm:f>
              <xm:sqref>O9</xm:sqref>
            </x14:sparkline>
          </x14:sparklines>
        </x14:sparklineGroup>
        <x14:sparklineGroup displayEmptyCellsAs="gap">
          <x14:colorSeries rgb="FF00FF00"/>
          <x14:sparklines>
            <x14:sparkline>
              <xm:f>MRR!B10:F10</xm:f>
              <xm:sqref>O10</xm:sqref>
            </x14:sparkline>
          </x14:sparklines>
        </x14:sparklineGroup>
        <x14:sparklineGroup displayEmptyCellsAs="gap">
          <x14:colorSeries rgb="FF00FF00"/>
          <x14:sparklines>
            <x14:sparkline>
              <xm:f>MRR!B11:F11</xm:f>
              <xm:sqref>O11</xm:sqref>
            </x14:sparkline>
          </x14:sparklines>
        </x14:sparklineGroup>
        <x14:sparklineGroup displayEmptyCellsAs="gap">
          <x14:colorSeries rgb="FF00FF00"/>
          <x14:sparklines>
            <x14:sparkline>
              <xm:f>MRR!B12:F12</xm:f>
              <xm:sqref>O12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40.0"/>
    <col customWidth="1" min="2" max="2" width="14.57"/>
  </cols>
  <sheetData>
    <row r="1">
      <c r="A1" s="4" t="s">
        <v>25</v>
      </c>
      <c r="B1" s="6">
        <v>42370.0</v>
      </c>
      <c r="C1" s="6">
        <v>42401.0</v>
      </c>
      <c r="D1" s="6">
        <v>42430.0</v>
      </c>
      <c r="E1" s="6">
        <v>42461.0</v>
      </c>
      <c r="F1" s="6">
        <v>42491.0</v>
      </c>
      <c r="G1" s="6">
        <v>42522.0</v>
      </c>
      <c r="H1" s="6">
        <v>42552.0</v>
      </c>
      <c r="I1" s="6">
        <v>42583.0</v>
      </c>
      <c r="J1" s="6">
        <v>42614.0</v>
      </c>
      <c r="K1" s="6">
        <v>42644.0</v>
      </c>
      <c r="L1" s="6">
        <v>42675.0</v>
      </c>
      <c r="M1" s="6">
        <v>42705.0</v>
      </c>
      <c r="N1" s="7" t="s">
        <v>3</v>
      </c>
      <c r="O1" s="66" t="s">
        <v>2</v>
      </c>
      <c r="P1" s="3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67" t="s">
        <v>26</v>
      </c>
      <c r="B2" s="45">
        <v>4587.0</v>
      </c>
      <c r="C2" s="45">
        <v>5012.0</v>
      </c>
      <c r="D2" s="45">
        <v>4862.0</v>
      </c>
      <c r="E2" s="45">
        <v>5111.0</v>
      </c>
      <c r="F2" s="45">
        <v>5320.0</v>
      </c>
      <c r="G2" s="53">
        <v>5440.0</v>
      </c>
      <c r="H2" s="53">
        <v>5600.0</v>
      </c>
      <c r="I2" s="53">
        <v>5550.0</v>
      </c>
      <c r="J2" s="53">
        <v>5800.0</v>
      </c>
      <c r="K2" s="53">
        <v>5712.0</v>
      </c>
      <c r="L2" s="53">
        <v>5900.0</v>
      </c>
      <c r="M2" s="53">
        <v>6100.0</v>
      </c>
      <c r="N2" s="46" t="str">
        <f>SUM(B2:M2)</f>
        <v>$64,994</v>
      </c>
      <c r="O2" s="47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8" t="s">
        <v>27</v>
      </c>
      <c r="B3" s="50" t="str">
        <f>B2/VisitorsSignups!C7</f>
        <v>$32</v>
      </c>
      <c r="C3" s="50" t="str">
        <f>C2/VisitorsSignups!D7</f>
        <v>$28</v>
      </c>
      <c r="D3" s="50" t="str">
        <f>D2/VisitorsSignups!E7</f>
        <v>$26</v>
      </c>
      <c r="E3" s="50" t="str">
        <f>E2/VisitorsSignups!F7</f>
        <v>$31</v>
      </c>
      <c r="F3" s="50" t="str">
        <f>F2/VisitorsSignups!G7</f>
        <v>$27</v>
      </c>
      <c r="G3" s="50" t="str">
        <f>G2/VisitorsSignups!H7</f>
        <v>$26</v>
      </c>
      <c r="H3" s="50" t="str">
        <f>H2/VisitorsSignups!I7</f>
        <v>$24</v>
      </c>
      <c r="I3" s="50" t="str">
        <f>I2/VisitorsSignups!J7</f>
        <v>$25</v>
      </c>
      <c r="J3" s="50" t="str">
        <f>J2/VisitorsSignups!K7</f>
        <v>$16</v>
      </c>
      <c r="K3" s="50" t="str">
        <f>K2/VisitorsSignups!L7</f>
        <v>$14</v>
      </c>
      <c r="L3" s="50" t="str">
        <f>L2/VisitorsSignups!M7</f>
        <v>$18</v>
      </c>
      <c r="M3" s="50" t="str">
        <f>M2/VisitorsSignups!N7</f>
        <v>$13</v>
      </c>
      <c r="N3" s="46" t="str">
        <f t="shared" ref="N3:N4" si="1">AVERAGE(B3:M3)</f>
        <v>$23</v>
      </c>
      <c r="O3" s="47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25" t="s">
        <v>28</v>
      </c>
      <c r="B4" s="50" t="str">
        <f>B2/VisitorsSignups!C6</f>
        <v>$56</v>
      </c>
      <c r="C4" s="50" t="str">
        <f>C2/VisitorsSignups!D6</f>
        <v>$90</v>
      </c>
      <c r="D4" s="50" t="str">
        <f>D2/VisitorsSignups!E6</f>
        <v>$55</v>
      </c>
      <c r="E4" s="50" t="str">
        <f>E2/VisitorsSignups!F6</f>
        <v>$56</v>
      </c>
      <c r="F4" s="50" t="str">
        <f>F2/VisitorsSignups!G6</f>
        <v>$68</v>
      </c>
      <c r="G4" s="50" t="str">
        <f>G2/VisitorsSignups!H6</f>
        <v>$60</v>
      </c>
      <c r="H4" s="50" t="str">
        <f>H2/VisitorsSignups!I6</f>
        <v>$85</v>
      </c>
      <c r="I4" s="50" t="str">
        <f>I2/VisitorsSignups!J6</f>
        <v>$38</v>
      </c>
      <c r="J4" s="50" t="str">
        <f>J2/VisitorsSignups!K6</f>
        <v>$31</v>
      </c>
      <c r="K4" s="50" t="str">
        <f>K2/VisitorsSignups!L6</f>
        <v>$65</v>
      </c>
      <c r="L4" s="50" t="str">
        <f>L2/VisitorsSignups!M6</f>
        <v>$62</v>
      </c>
      <c r="M4" s="50" t="str">
        <f>M2/VisitorsSignups!N6</f>
        <v>$54</v>
      </c>
      <c r="N4" s="46" t="str">
        <f t="shared" si="1"/>
        <v>$60</v>
      </c>
      <c r="O4" s="47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9" t="s">
        <v>29</v>
      </c>
      <c r="B5" s="45">
        <v>3000.0</v>
      </c>
      <c r="C5" s="45">
        <v>3000.0</v>
      </c>
      <c r="D5" s="45">
        <v>3000.0</v>
      </c>
      <c r="E5" s="45">
        <v>3000.0</v>
      </c>
      <c r="F5" s="45">
        <v>3000.0</v>
      </c>
      <c r="G5" s="53">
        <v>3000.0</v>
      </c>
      <c r="H5" s="53">
        <v>3550.0</v>
      </c>
      <c r="I5" s="53">
        <v>3550.0</v>
      </c>
      <c r="J5" s="53">
        <v>3550.0</v>
      </c>
      <c r="K5" s="53">
        <v>3550.0</v>
      </c>
      <c r="L5" s="53">
        <v>3550.0</v>
      </c>
      <c r="M5" s="53">
        <v>3550.0</v>
      </c>
      <c r="N5" s="46" t="str">
        <f>sum(B5:M5)</f>
        <v>$39,300</v>
      </c>
      <c r="O5" s="47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5" t="s">
        <v>30</v>
      </c>
      <c r="B6" s="50" t="str">
        <f>B5/'Paying Customers'!C3</f>
        <v>$150</v>
      </c>
      <c r="C6" s="50" t="str">
        <f>C5/'Paying Customers'!D3</f>
        <v>$136</v>
      </c>
      <c r="D6" s="50" t="str">
        <f>D5/'Paying Customers'!E3</f>
        <v>$125</v>
      </c>
      <c r="E6" s="50" t="str">
        <f>E5/'Paying Customers'!F3</f>
        <v>$115</v>
      </c>
      <c r="F6" s="50" t="str">
        <f>F5/'Paying Customers'!G3</f>
        <v>$130</v>
      </c>
      <c r="G6" s="50" t="str">
        <f>G5/'Paying Customers'!H3</f>
        <v>$107</v>
      </c>
      <c r="H6" s="50" t="str">
        <f>H5/'Paying Customers'!I3</f>
        <v>$111</v>
      </c>
      <c r="I6" s="50" t="str">
        <f>I5/'Paying Customers'!J3</f>
        <v>$93</v>
      </c>
      <c r="J6" s="50" t="str">
        <f>J5/'Paying Customers'!K3</f>
        <v>$59</v>
      </c>
      <c r="K6" s="50" t="str">
        <f>K5/'Paying Customers'!L3</f>
        <v>$62</v>
      </c>
      <c r="L6" s="50" t="str">
        <f>L5/'Paying Customers'!M3</f>
        <v>$93</v>
      </c>
      <c r="M6" s="50" t="str">
        <f>M5/'Paying Customers'!N3</f>
        <v>$57</v>
      </c>
      <c r="N6" s="70" t="str">
        <f>AVERAGE(B6:M6)</f>
        <v>103.40</v>
      </c>
      <c r="O6" s="4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68" t="s">
        <v>31</v>
      </c>
      <c r="B7" s="50" t="str">
        <f>(B2+B5)/'Paying Customers'!C3</f>
        <v>$379</v>
      </c>
      <c r="C7" s="50" t="str">
        <f>(C2+C5)/'Paying Customers'!D3</f>
        <v>$364</v>
      </c>
      <c r="D7" s="50" t="str">
        <f>(D2+D5)/'Paying Customers'!E3</f>
        <v>$328</v>
      </c>
      <c r="E7" s="50" t="str">
        <f>(E2+E5)/'Paying Customers'!F3</f>
        <v>$312</v>
      </c>
      <c r="F7" s="50" t="str">
        <f>(F2+F5)/'Paying Customers'!G3</f>
        <v>$362</v>
      </c>
      <c r="G7" s="50" t="str">
        <f>(G2+G5)/'Paying Customers'!H3</f>
        <v>$301</v>
      </c>
      <c r="H7" s="50" t="str">
        <f>(H2+H5)/'Paying Customers'!I3</f>
        <v>$286</v>
      </c>
      <c r="I7" s="50" t="str">
        <f>(I2+I5)/'Paying Customers'!J3</f>
        <v>$239</v>
      </c>
      <c r="J7" s="50" t="str">
        <f>(J2+J5)/'Paying Customers'!K3</f>
        <v>$156</v>
      </c>
      <c r="K7" s="50" t="str">
        <f>(K2+K5)/'Paying Customers'!L3</f>
        <v>$162</v>
      </c>
      <c r="L7" s="50" t="str">
        <f>(L2+L5)/'Paying Customers'!M3</f>
        <v>$249</v>
      </c>
      <c r="M7" s="50" t="str">
        <f>(M2+M5)/'Paying Customers'!N3</f>
        <v>$156</v>
      </c>
      <c r="N7" s="71" t="str">
        <f t="shared" ref="N7:N8" si="2">SUM(B7:M7)</f>
        <v>$3,294.31</v>
      </c>
      <c r="O7" s="47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5" t="s">
        <v>32</v>
      </c>
      <c r="B8" s="50" t="str">
        <f>(B2+B5*(VisitorsSignups!C6/VisitorsSignups!C7))/('Paying Customers'!C3*(VisitorsSignups!C6/VisitorsSignups!C7))</f>
        <v>$550</v>
      </c>
      <c r="C8" s="50" t="str">
        <f>(C2+C5*(VisitorsSignups!D6/VisitorsSignups!D7))/('Paying Customers'!D3*(VisitorsSignups!D6/VisitorsSignups!D7))</f>
        <v>$861</v>
      </c>
      <c r="D8" s="50" t="str">
        <f>(D2+D5*(VisitorsSignups!E6/VisitorsSignups!E7))/('Paying Customers'!E3*(VisitorsSignups!E6/VisitorsSignups!E7))</f>
        <v>$548</v>
      </c>
      <c r="E8" s="50" t="str">
        <f>(E2+E5*(VisitorsSignups!F6/VisitorsSignups!F7))/('Paying Customers'!F3*(VisitorsSignups!F6/VisitorsSignups!F7))</f>
        <v>$472</v>
      </c>
      <c r="F8" s="50" t="str">
        <f>(F2+F5*(VisitorsSignups!G6/VisitorsSignups!G7))/('Paying Customers'!G3*(VisitorsSignups!G6/VisitorsSignups!G7))</f>
        <v>$721</v>
      </c>
      <c r="G8" s="50" t="str">
        <f>(G2+G5*(VisitorsSignups!H6/VisitorsSignups!H7))/('Paying Customers'!H3*(VisitorsSignups!H6/VisitorsSignups!H7))</f>
        <v>$555</v>
      </c>
      <c r="H8" s="50" t="str">
        <f>(H2+H5*(VisitorsSignups!I6/VisitorsSignups!I7))/('Paying Customers'!I3*(VisitorsSignups!I6/VisitorsSignups!I7))</f>
        <v>$721</v>
      </c>
      <c r="I8" s="50" t="str">
        <f>(I2+I5*(VisitorsSignups!J6/VisitorsSignups!J7))/('Paying Customers'!J3*(VisitorsSignups!J6/VisitorsSignups!J7))</f>
        <v>$317</v>
      </c>
      <c r="J8" s="50" t="str">
        <f>(J2+J5*(VisitorsSignups!K6/VisitorsSignups!K7))/('Paying Customers'!K3*(VisitorsSignups!K6/VisitorsSignups!K7))</f>
        <v>$240</v>
      </c>
      <c r="K8" s="50" t="str">
        <f>(K2+K5*(VisitorsSignups!L6/VisitorsSignups!L7))/('Paying Customers'!L3*(VisitorsSignups!L6/VisitorsSignups!L7))</f>
        <v>$531</v>
      </c>
      <c r="L8" s="50" t="str">
        <f>(L2+L5*(VisitorsSignups!M6/VisitorsSignups!M7))/('Paying Customers'!M3*(VisitorsSignups!M6/VisitorsSignups!M7))</f>
        <v>$638</v>
      </c>
      <c r="M8" s="50" t="str">
        <f>(M2+M5*(VisitorsSignups!N6/VisitorsSignups!N7))/('Paying Customers'!N3*(VisitorsSignups!N6/VisitorsSignups!N7))</f>
        <v>$447</v>
      </c>
      <c r="N8" s="71" t="str">
        <f t="shared" si="2"/>
        <v>$6,601.55</v>
      </c>
      <c r="O8" s="47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68" t="s">
        <v>33</v>
      </c>
      <c r="B9" s="59" t="str">
        <f>B8/MRR!B12</f>
        <v>5.8</v>
      </c>
      <c r="C9" s="59" t="str">
        <f>C8/MRR!C12</f>
        <v>8.6</v>
      </c>
      <c r="D9" s="59" t="str">
        <f>D8/MRR!D12</f>
        <v>5.4</v>
      </c>
      <c r="E9" s="59" t="str">
        <f>E8/MRR!E12</f>
        <v>4.2</v>
      </c>
      <c r="F9" s="59" t="str">
        <f>F8/MRR!F12</f>
        <v>6.5</v>
      </c>
      <c r="G9" s="59" t="str">
        <f>G8/MRR!G12</f>
        <v>5.5</v>
      </c>
      <c r="H9" s="59" t="str">
        <f>H8/MRR!H12</f>
        <v>8.4</v>
      </c>
      <c r="I9" s="59" t="str">
        <f>I8/MRR!I12</f>
        <v>4.1</v>
      </c>
      <c r="J9" s="59" t="str">
        <f>J8/MRR!J12</f>
        <v>4.1</v>
      </c>
      <c r="K9" s="59" t="str">
        <f>K8/MRR!K12</f>
        <v>7.1</v>
      </c>
      <c r="L9" s="59" t="str">
        <f>L8/MRR!L12</f>
        <v>4.9</v>
      </c>
      <c r="M9" s="59" t="str">
        <f>M8/MRR!M12</f>
        <v>4.4</v>
      </c>
      <c r="N9" s="70" t="str">
        <f t="shared" ref="N9:N11" si="3">AVERAGE(B9:M9)</f>
        <v>5.75</v>
      </c>
      <c r="O9" s="47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5" t="s">
        <v>34</v>
      </c>
      <c r="B10" s="50" t="str">
        <f>(1/'Paying Customers'!C6)*MRR!B11</f>
        <v>$3,249</v>
      </c>
      <c r="C10" s="50" t="str">
        <f>(1/AVERAGE('Paying Customers'!$C$6:D6))*MRR!C11</f>
        <v>$3,042</v>
      </c>
      <c r="D10" s="50" t="str">
        <f>(1/AVERAGE('Paying Customers'!$C$6:E6))*MRR!D11</f>
        <v>$2,913</v>
      </c>
      <c r="E10" s="50" t="str">
        <f>(1/AVERAGE('Paying Customers'!$C$6:F6))*MRR!E11</f>
        <v>$3,423</v>
      </c>
      <c r="F10" s="50" t="str">
        <f>(1/AVERAGE('Paying Customers'!$C$6:G6))*MRR!F11</f>
        <v>$3,693</v>
      </c>
      <c r="G10" s="50" t="str">
        <f>(1/AVERAGE('Paying Customers'!$C$6:H6))*MRR!G11</f>
        <v>$3,941</v>
      </c>
      <c r="H10" s="50" t="str">
        <f>(1/AVERAGE('Paying Customers'!$C$6:I6))*MRR!H11</f>
        <v>$4,234</v>
      </c>
      <c r="I10" s="50" t="str">
        <f>(1/AVERAGE('Paying Customers'!$C$6:J6))*MRR!I11</f>
        <v>$4,520</v>
      </c>
      <c r="J10" s="50" t="str">
        <f>(1/AVERAGE('Paying Customers'!$C$6:K6))*MRR!J11</f>
        <v>$4,664</v>
      </c>
      <c r="K10" s="50" t="str">
        <f>(1/AVERAGE('Paying Customers'!$C$6:L6))*MRR!K11</f>
        <v>$4,762</v>
      </c>
      <c r="L10" s="50" t="str">
        <f>(1/AVERAGE('Paying Customers'!$C$6:M6))*MRR!L11</f>
        <v>$5,423</v>
      </c>
      <c r="M10" s="50" t="str">
        <f>(1/AVERAGE('Paying Customers'!$C$6:N6))*MRR!M11</f>
        <v>$6,005</v>
      </c>
      <c r="N10" s="51" t="str">
        <f t="shared" si="3"/>
        <v>$4,156</v>
      </c>
      <c r="O10" s="4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72" t="s">
        <v>35</v>
      </c>
      <c r="B11" s="73" t="str">
        <f t="shared" ref="B11:M11" si="4">B10/B8</f>
        <v>5.91</v>
      </c>
      <c r="C11" s="73" t="str">
        <f t="shared" si="4"/>
        <v>3.54</v>
      </c>
      <c r="D11" s="73" t="str">
        <f t="shared" si="4"/>
        <v>5.31</v>
      </c>
      <c r="E11" s="73" t="str">
        <f t="shared" si="4"/>
        <v>7.25</v>
      </c>
      <c r="F11" s="73" t="str">
        <f t="shared" si="4"/>
        <v>5.12</v>
      </c>
      <c r="G11" s="73" t="str">
        <f t="shared" si="4"/>
        <v>7.10</v>
      </c>
      <c r="H11" s="73" t="str">
        <f t="shared" si="4"/>
        <v>5.87</v>
      </c>
      <c r="I11" s="73" t="str">
        <f t="shared" si="4"/>
        <v>14.26</v>
      </c>
      <c r="J11" s="73" t="str">
        <f t="shared" si="4"/>
        <v>19.42</v>
      </c>
      <c r="K11" s="73" t="str">
        <f t="shared" si="4"/>
        <v>8.96</v>
      </c>
      <c r="L11" s="73" t="str">
        <f t="shared" si="4"/>
        <v>8.50</v>
      </c>
      <c r="M11" s="73" t="str">
        <f t="shared" si="4"/>
        <v>13.42</v>
      </c>
      <c r="N11" s="70" t="str">
        <f t="shared" si="3"/>
        <v>8.72</v>
      </c>
      <c r="O11" s="4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 t="str">
        <f>IMAGE("http://www.niriis.gr/wp-content/uploads/2016/02/logo_niriis_transparent_fixed.png")</f>
        <v/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A3 B3:M3">
    <cfRule type="colorScale" priority="1">
      <colorScale>
        <cfvo type="min"/>
        <cfvo type="percent" val="50"/>
        <cfvo type="max"/>
        <color rgb="FFFF0000"/>
        <color rgb="FFFFD666"/>
        <color rgb="FF00FF00"/>
      </colorScale>
    </cfRule>
  </conditionalFormatting>
  <conditionalFormatting sqref="B2:M2">
    <cfRule type="colorScale" priority="2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4:M4">
    <cfRule type="colorScale" priority="3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5:M5">
    <cfRule type="colorScale" priority="4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6:M6">
    <cfRule type="colorScale" priority="5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7:M7">
    <cfRule type="colorScale" priority="6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8:M8">
    <cfRule type="colorScale" priority="7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9:M9">
    <cfRule type="colorScale" priority="8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B10:M10">
    <cfRule type="colorScale" priority="9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A3:M3 O3 A8:M8 O8">
    <cfRule type="cellIs" dxfId="1" priority="10" operator="lessThan">
      <formula>0</formula>
    </cfRule>
  </conditionalFormatting>
  <conditionalFormatting sqref="A11:O11 Q11:Z11">
    <cfRule type="colorScale" priority="11">
      <colorScale>
        <cfvo type="min"/>
        <cfvo type="percentile" val="50"/>
        <cfvo type="max"/>
        <color rgb="FF00FF00"/>
        <color rgb="FFFFD666"/>
        <color rgb="FFFF0000"/>
      </colorScale>
    </cfRule>
  </conditionalFormatting>
  <drawing r:id="rId1"/>
  <extLst>
    <ext uri="{05C60535-1F16-4fd2-B633-F4F36F0B64E0}">
      <x14:sparklineGroups>
        <x14:sparklineGroup displayEmptyCellsAs="gap">
          <x14:colorSeries rgb="FF00FF00"/>
          <x14:sparklines>
            <x14:sparkline>
              <xm:f>CAC!B2:F2</xm:f>
              <xm:sqref>O2</xm:sqref>
            </x14:sparkline>
          </x14:sparklines>
        </x14:sparklineGroup>
        <x14:sparklineGroup displayEmptyCellsAs="gap">
          <x14:colorSeries rgb="FF00FF00"/>
          <x14:sparklines>
            <x14:sparkline>
              <xm:f>CAC!B3:F3</xm:f>
              <xm:sqref>O3</xm:sqref>
            </x14:sparkline>
          </x14:sparklines>
        </x14:sparklineGroup>
        <x14:sparklineGroup displayEmptyCellsAs="gap">
          <x14:colorSeries rgb="FF00FF00"/>
          <x14:sparklines>
            <x14:sparkline>
              <xm:f>CAC!B4:F4</xm:f>
              <xm:sqref>O4</xm:sqref>
            </x14:sparkline>
          </x14:sparklines>
        </x14:sparklineGroup>
        <x14:sparklineGroup displayEmptyCellsAs="gap">
          <x14:colorSeries rgb="FF00FF00"/>
          <x14:sparklines>
            <x14:sparkline>
              <xm:f>CAC!B5:F5</xm:f>
              <xm:sqref>O5</xm:sqref>
            </x14:sparkline>
          </x14:sparklines>
        </x14:sparklineGroup>
        <x14:sparklineGroup displayEmptyCellsAs="gap">
          <x14:colorSeries rgb="FF00FF00"/>
          <x14:sparklines>
            <x14:sparkline>
              <xm:f>CAC!B6:F6</xm:f>
              <xm:sqref>O6</xm:sqref>
            </x14:sparkline>
          </x14:sparklines>
        </x14:sparklineGroup>
        <x14:sparklineGroup displayEmptyCellsAs="gap">
          <x14:colorSeries rgb="FF00FF00"/>
          <x14:sparklines>
            <x14:sparkline>
              <xm:f>CAC!B7:F7</xm:f>
              <xm:sqref>O7</xm:sqref>
            </x14:sparkline>
          </x14:sparklines>
        </x14:sparklineGroup>
        <x14:sparklineGroup displayEmptyCellsAs="gap">
          <x14:colorSeries rgb="FF00FF00"/>
          <x14:sparklines>
            <x14:sparkline>
              <xm:f>CAC!B8:F8</xm:f>
              <xm:sqref>O8</xm:sqref>
            </x14:sparkline>
          </x14:sparklines>
        </x14:sparklineGroup>
        <x14:sparklineGroup displayEmptyCellsAs="gap">
          <x14:colorSeries rgb="FF00FF00"/>
          <x14:sparklines>
            <x14:sparkline>
              <xm:f>CAC!B9:F9</xm:f>
              <xm:sqref>O9</xm:sqref>
            </x14:sparkline>
          </x14:sparklines>
        </x14:sparklineGroup>
        <x14:sparklineGroup displayEmptyCellsAs="gap">
          <x14:colorSeries rgb="FF00FF00"/>
          <x14:sparklines>
            <x14:sparkline>
              <xm:f>CAC!B10:F10</xm:f>
              <xm:sqref>O10</xm:sqref>
            </x14:sparkline>
          </x14:sparklines>
        </x14:sparklineGroup>
        <x14:sparklineGroup displayEmptyCellsAs="gap">
          <x14:colorSeries rgb="FF00FF00"/>
          <x14:sparklines>
            <x14:sparkline>
              <xm:f>CAC!B11:F11</xm:f>
              <xm:sqref>O11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24.71"/>
  </cols>
  <sheetData>
    <row r="1">
      <c r="A1" s="4" t="s">
        <v>36</v>
      </c>
      <c r="B1" s="5" t="s">
        <v>2</v>
      </c>
      <c r="C1" s="6">
        <v>42370.0</v>
      </c>
      <c r="D1" s="6">
        <v>42401.0</v>
      </c>
      <c r="E1" s="6">
        <v>42430.0</v>
      </c>
      <c r="F1" s="6">
        <v>42461.0</v>
      </c>
      <c r="G1" s="6">
        <v>42491.0</v>
      </c>
      <c r="H1" s="6">
        <v>42522.0</v>
      </c>
      <c r="I1" s="6">
        <v>42552.0</v>
      </c>
      <c r="J1" s="6">
        <v>42583.0</v>
      </c>
      <c r="K1" s="6">
        <v>42614.0</v>
      </c>
      <c r="L1" s="6">
        <v>42644.0</v>
      </c>
      <c r="M1" s="6">
        <v>42675.0</v>
      </c>
      <c r="N1" s="6">
        <v>42705.0</v>
      </c>
      <c r="O1" s="7" t="s">
        <v>3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74" t="s">
        <v>37</v>
      </c>
      <c r="B2" s="75"/>
      <c r="C2" s="45">
        <v>35.0</v>
      </c>
      <c r="D2" s="45" t="str">
        <f t="shared" ref="D2:N2" si="1">C8</f>
        <v>$54</v>
      </c>
      <c r="E2" s="45" t="str">
        <f t="shared" si="1"/>
        <v>$74</v>
      </c>
      <c r="F2" s="45" t="str">
        <f t="shared" si="1"/>
        <v>$95</v>
      </c>
      <c r="G2" s="45" t="str">
        <f t="shared" si="1"/>
        <v>$119</v>
      </c>
      <c r="H2" s="45" t="str">
        <f t="shared" si="1"/>
        <v>$139</v>
      </c>
      <c r="I2" s="45" t="str">
        <f t="shared" si="1"/>
        <v>$164</v>
      </c>
      <c r="J2" s="45" t="str">
        <f t="shared" si="1"/>
        <v>$194</v>
      </c>
      <c r="K2" s="45" t="str">
        <f t="shared" si="1"/>
        <v>$231</v>
      </c>
      <c r="L2" s="45" t="str">
        <f t="shared" si="1"/>
        <v>$291</v>
      </c>
      <c r="M2" s="45" t="str">
        <f t="shared" si="1"/>
        <v>$344</v>
      </c>
      <c r="N2" s="45" t="str">
        <f t="shared" si="1"/>
        <v>$381</v>
      </c>
      <c r="O2" s="76" t="str">
        <f>N2</f>
        <v>$381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8" t="s">
        <v>38</v>
      </c>
      <c r="B3" s="75"/>
      <c r="C3" s="50">
        <v>20.0</v>
      </c>
      <c r="D3" s="50">
        <v>22.0</v>
      </c>
      <c r="E3" s="50">
        <v>24.0</v>
      </c>
      <c r="F3" s="50">
        <v>26.0</v>
      </c>
      <c r="G3" s="50">
        <v>23.0</v>
      </c>
      <c r="H3" s="49">
        <v>28.0</v>
      </c>
      <c r="I3" s="49">
        <v>32.0</v>
      </c>
      <c r="J3" s="49">
        <v>38.0</v>
      </c>
      <c r="K3" s="49">
        <v>60.0</v>
      </c>
      <c r="L3" s="49">
        <v>57.0</v>
      </c>
      <c r="M3" s="49">
        <v>38.0</v>
      </c>
      <c r="N3" s="49">
        <v>62.0</v>
      </c>
      <c r="O3" s="77" t="str">
        <f>sum(C3:N3)</f>
        <v>$430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25" t="s">
        <v>39</v>
      </c>
      <c r="B4" s="78"/>
      <c r="C4" s="55"/>
      <c r="D4" s="55" t="str">
        <f>D3/VisitorsSignups!C7</f>
        <v>15.38%</v>
      </c>
      <c r="E4" s="55" t="str">
        <f>E3/VisitorsSignups!D7</f>
        <v>13.48%</v>
      </c>
      <c r="F4" s="55" t="str">
        <f>F3/VisitorsSignups!E7</f>
        <v>13.98%</v>
      </c>
      <c r="G4" s="55" t="str">
        <f>G3/VisitorsSignups!F7</f>
        <v>13.77%</v>
      </c>
      <c r="H4" s="55" t="str">
        <f>H3/VisitorsSignups!G7</f>
        <v>14.07%</v>
      </c>
      <c r="I4" s="55" t="str">
        <f>I3/VisitorsSignups!H7</f>
        <v>15.24%</v>
      </c>
      <c r="J4" s="55" t="str">
        <f>J3/VisitorsSignups!I7</f>
        <v>16.52%</v>
      </c>
      <c r="K4" s="55" t="str">
        <f>K3/VisitorsSignups!J7</f>
        <v>27.03%</v>
      </c>
      <c r="L4" s="55" t="str">
        <f>L3/VisitorsSignups!K7</f>
        <v>16.19%</v>
      </c>
      <c r="M4" s="55" t="str">
        <f>M3/VisitorsSignups!L7</f>
        <v>9.22%</v>
      </c>
      <c r="N4" s="55" t="str">
        <f>N3/VisitorsSignups!M7</f>
        <v>18.62%</v>
      </c>
      <c r="O4" s="79" t="str">
        <f t="shared" ref="O4:O7" si="2">AVERAGE(C4:N4)</f>
        <v>15.77%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80" t="s">
        <v>40</v>
      </c>
      <c r="B5" s="81"/>
      <c r="C5" s="82">
        <v>-1.0</v>
      </c>
      <c r="D5" s="82">
        <v>-2.0</v>
      </c>
      <c r="E5" s="82">
        <v>-3.0</v>
      </c>
      <c r="F5" s="82">
        <v>-2.0</v>
      </c>
      <c r="G5" s="82">
        <v>-3.0</v>
      </c>
      <c r="H5" s="83">
        <v>-3.0</v>
      </c>
      <c r="I5" s="83">
        <v>-2.0</v>
      </c>
      <c r="J5" s="83">
        <v>-1.0</v>
      </c>
      <c r="K5" s="83">
        <v>0.0</v>
      </c>
      <c r="L5" s="83">
        <v>-4.0</v>
      </c>
      <c r="M5" s="83">
        <v>-1.0</v>
      </c>
      <c r="N5" s="83">
        <v>0.0</v>
      </c>
      <c r="O5" s="84" t="str">
        <f t="shared" si="2"/>
        <v>-2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>
      <c r="A6" s="86" t="s">
        <v>41</v>
      </c>
      <c r="B6" s="78"/>
      <c r="C6" s="55" t="str">
        <f t="shared" ref="C6:N6" si="3">-C5/C2</f>
        <v>2.86%</v>
      </c>
      <c r="D6" s="55" t="str">
        <f t="shared" si="3"/>
        <v>3.70%</v>
      </c>
      <c r="E6" s="55" t="str">
        <f t="shared" si="3"/>
        <v>4.05%</v>
      </c>
      <c r="F6" s="55" t="str">
        <f t="shared" si="3"/>
        <v>2.11%</v>
      </c>
      <c r="G6" s="55" t="str">
        <f t="shared" si="3"/>
        <v>2.52%</v>
      </c>
      <c r="H6" s="55" t="str">
        <f t="shared" si="3"/>
        <v>2.16%</v>
      </c>
      <c r="I6" s="55" t="str">
        <f t="shared" si="3"/>
        <v>1.22%</v>
      </c>
      <c r="J6" s="55" t="str">
        <f t="shared" si="3"/>
        <v>0.52%</v>
      </c>
      <c r="K6" s="55" t="str">
        <f t="shared" si="3"/>
        <v>0.00%</v>
      </c>
      <c r="L6" s="55" t="str">
        <f t="shared" si="3"/>
        <v>1.37%</v>
      </c>
      <c r="M6" s="55" t="str">
        <f t="shared" si="3"/>
        <v>0.29%</v>
      </c>
      <c r="N6" s="55" t="str">
        <f t="shared" si="3"/>
        <v>0.00%</v>
      </c>
      <c r="O6" s="79" t="str">
        <f t="shared" si="2"/>
        <v>1.73%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87" t="s">
        <v>42</v>
      </c>
      <c r="B7" s="81"/>
      <c r="C7" s="88" t="str">
        <f t="shared" ref="C7:N7" si="4">C3+C5</f>
        <v>19</v>
      </c>
      <c r="D7" s="88" t="str">
        <f t="shared" si="4"/>
        <v>20</v>
      </c>
      <c r="E7" s="88" t="str">
        <f t="shared" si="4"/>
        <v>21</v>
      </c>
      <c r="F7" s="88" t="str">
        <f t="shared" si="4"/>
        <v>24</v>
      </c>
      <c r="G7" s="88" t="str">
        <f t="shared" si="4"/>
        <v>20</v>
      </c>
      <c r="H7" s="88" t="str">
        <f t="shared" si="4"/>
        <v>25</v>
      </c>
      <c r="I7" s="88" t="str">
        <f t="shared" si="4"/>
        <v>30</v>
      </c>
      <c r="J7" s="88" t="str">
        <f t="shared" si="4"/>
        <v>37</v>
      </c>
      <c r="K7" s="88" t="str">
        <f t="shared" si="4"/>
        <v>60</v>
      </c>
      <c r="L7" s="88" t="str">
        <f t="shared" si="4"/>
        <v>53</v>
      </c>
      <c r="M7" s="88" t="str">
        <f t="shared" si="4"/>
        <v>37</v>
      </c>
      <c r="N7" s="88" t="str">
        <f t="shared" si="4"/>
        <v>62</v>
      </c>
      <c r="O7" s="84" t="str">
        <f t="shared" si="2"/>
        <v>34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>
      <c r="A8" s="87" t="s">
        <v>43</v>
      </c>
      <c r="B8" s="81"/>
      <c r="C8" s="88" t="str">
        <f t="shared" ref="C8:N8" si="5">C2+C7</f>
        <v>54</v>
      </c>
      <c r="D8" s="88" t="str">
        <f t="shared" si="5"/>
        <v>74</v>
      </c>
      <c r="E8" s="88" t="str">
        <f t="shared" si="5"/>
        <v>95</v>
      </c>
      <c r="F8" s="88" t="str">
        <f t="shared" si="5"/>
        <v>119</v>
      </c>
      <c r="G8" s="88" t="str">
        <f t="shared" si="5"/>
        <v>139</v>
      </c>
      <c r="H8" s="88" t="str">
        <f t="shared" si="5"/>
        <v>164</v>
      </c>
      <c r="I8" s="88" t="str">
        <f t="shared" si="5"/>
        <v>194</v>
      </c>
      <c r="J8" s="88" t="str">
        <f t="shared" si="5"/>
        <v>231</v>
      </c>
      <c r="K8" s="88" t="str">
        <f t="shared" si="5"/>
        <v>291</v>
      </c>
      <c r="L8" s="88" t="str">
        <f t="shared" si="5"/>
        <v>344</v>
      </c>
      <c r="M8" s="88" t="str">
        <f t="shared" si="5"/>
        <v>381</v>
      </c>
      <c r="N8" s="88" t="str">
        <f t="shared" si="5"/>
        <v>443</v>
      </c>
      <c r="O8" s="84" t="str">
        <f>N8</f>
        <v>443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>
      <c r="A9" s="39" t="s">
        <v>44</v>
      </c>
      <c r="B9" s="78"/>
      <c r="C9" s="55"/>
      <c r="D9" s="55" t="str">
        <f t="shared" ref="D9:N9" si="6">D8/C8-1</f>
        <v>37.04%</v>
      </c>
      <c r="E9" s="55" t="str">
        <f t="shared" si="6"/>
        <v>28.38%</v>
      </c>
      <c r="F9" s="55" t="str">
        <f t="shared" si="6"/>
        <v>25.26%</v>
      </c>
      <c r="G9" s="55" t="str">
        <f t="shared" si="6"/>
        <v>16.81%</v>
      </c>
      <c r="H9" s="55" t="str">
        <f t="shared" si="6"/>
        <v>17.99%</v>
      </c>
      <c r="I9" s="55" t="str">
        <f t="shared" si="6"/>
        <v>18.29%</v>
      </c>
      <c r="J9" s="55" t="str">
        <f t="shared" si="6"/>
        <v>19.07%</v>
      </c>
      <c r="K9" s="55" t="str">
        <f t="shared" si="6"/>
        <v>25.97%</v>
      </c>
      <c r="L9" s="55" t="str">
        <f t="shared" si="6"/>
        <v>18.21%</v>
      </c>
      <c r="M9" s="55" t="str">
        <f t="shared" si="6"/>
        <v>10.76%</v>
      </c>
      <c r="N9" s="55" t="str">
        <f t="shared" si="6"/>
        <v>16.27%</v>
      </c>
      <c r="O9" s="79" t="str">
        <f>AVERAGE(C9:N9)</f>
        <v>21.28%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>
      <c r="A10" s="3" t="str">
        <f>IMAGE("http://www.niriis.gr/wp-content/uploads/2016/02/logo_niriis_transparent_fixed.png")</f>
        <v/>
      </c>
      <c r="B10" s="89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92"/>
      <c r="B11" s="89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conditionalFormatting sqref="A3 C3:N3">
    <cfRule type="colorScale" priority="1">
      <colorScale>
        <cfvo type="min"/>
        <cfvo type="percent" val="50"/>
        <cfvo type="max"/>
        <color rgb="FFFF0000"/>
        <color rgb="FFFFD666"/>
        <color rgb="FF00FF00"/>
      </colorScale>
    </cfRule>
  </conditionalFormatting>
  <conditionalFormatting sqref="C2:N2 C10:N10">
    <cfRule type="colorScale" priority="2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4:N4">
    <cfRule type="colorScale" priority="3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5:N5">
    <cfRule type="colorScale" priority="4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6:N6">
    <cfRule type="colorScale" priority="5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C7:N7">
    <cfRule type="colorScale" priority="6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8:N8">
    <cfRule type="colorScale" priority="7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9:N9">
    <cfRule type="colorScale" priority="8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10:N10">
    <cfRule type="colorScale" priority="9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A3:N3 A8 B8:B9 C8:N8">
    <cfRule type="cellIs" dxfId="0" priority="10" operator="lessThan">
      <formula>0</formula>
    </cfRule>
  </conditionalFormatting>
  <drawing r:id="rId1"/>
  <extLst>
    <ext uri="{05C60535-1F16-4fd2-B633-F4F36F0B64E0}">
      <x14:sparklineGroups>
        <x14:sparklineGroup displayEmptyCellsAs="gap">
          <x14:colorSeries rgb="FF00FF00"/>
          <x14:sparklines>
            <x14:sparkline>
              <xm:f>'Paying Customers'!C2:N2</xm:f>
              <xm:sqref>B2</xm:sqref>
            </x14:sparkline>
          </x14:sparklines>
        </x14:sparklineGroup>
        <x14:sparklineGroup displayEmptyCellsAs="gap">
          <x14:colorSeries rgb="FF00FF00"/>
          <x14:sparklines>
            <x14:sparkline>
              <xm:f>'Paying Customers'!C3:N3</xm:f>
              <xm:sqref>B3</xm:sqref>
            </x14:sparkline>
          </x14:sparklines>
        </x14:sparklineGroup>
        <x14:sparklineGroup displayEmptyCellsAs="gap">
          <x14:colorSeries rgb="FF00FF00"/>
          <x14:sparklines>
            <x14:sparkline>
              <xm:f>'Paying Customers'!C4:N4</xm:f>
              <xm:sqref>B4</xm:sqref>
            </x14:sparkline>
          </x14:sparklines>
        </x14:sparklineGroup>
        <x14:sparklineGroup displayEmptyCellsAs="gap">
          <x14:colorSeries rgb="FF00FF00"/>
          <x14:sparklines>
            <x14:sparkline>
              <xm:f>'Paying Customers'!C5:N5</xm:f>
              <xm:sqref>B5</xm:sqref>
            </x14:sparkline>
          </x14:sparklines>
        </x14:sparklineGroup>
        <x14:sparklineGroup displayEmptyCellsAs="gap">
          <x14:colorSeries rgb="FF00FF00"/>
          <x14:sparklines>
            <x14:sparkline>
              <xm:f>'Paying Customers'!C6:N6</xm:f>
              <xm:sqref>B6</xm:sqref>
            </x14:sparkline>
          </x14:sparklines>
        </x14:sparklineGroup>
        <x14:sparklineGroup displayEmptyCellsAs="gap">
          <x14:colorSeries rgb="FF00FF00"/>
          <x14:sparklines>
            <x14:sparkline>
              <xm:f>'Paying Customers'!C7:N7</xm:f>
              <xm:sqref>B7</xm:sqref>
            </x14:sparkline>
          </x14:sparklines>
        </x14:sparklineGroup>
        <x14:sparklineGroup displayEmptyCellsAs="gap">
          <x14:colorSeries rgb="FF00FF00"/>
          <x14:sparklines>
            <x14:sparkline>
              <xm:f>'Paying Customers'!C8:N8</xm:f>
              <xm:sqref>B8</xm:sqref>
            </x14:sparkline>
          </x14:sparklines>
        </x14:sparklineGroup>
        <x14:sparklineGroup displayEmptyCellsAs="gap">
          <x14:colorSeries rgb="FF00FF00"/>
          <x14:sparklines>
            <x14:sparkline>
              <xm:f>'Paying Customers'!C9:N9</xm:f>
              <xm:sqref>B9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2.75"/>
  <cols>
    <col customWidth="1" min="1" max="1" width="28.0"/>
  </cols>
  <sheetData>
    <row r="1">
      <c r="A1" s="4" t="s">
        <v>45</v>
      </c>
      <c r="B1" s="5" t="s">
        <v>2</v>
      </c>
      <c r="C1" s="6">
        <v>42370.0</v>
      </c>
      <c r="D1" s="6">
        <v>42401.0</v>
      </c>
      <c r="E1" s="6">
        <v>42430.0</v>
      </c>
      <c r="F1" s="6">
        <v>42461.0</v>
      </c>
      <c r="G1" s="6">
        <v>42491.0</v>
      </c>
      <c r="H1" s="6">
        <v>42522.0</v>
      </c>
      <c r="I1" s="6">
        <v>42552.0</v>
      </c>
      <c r="J1" s="6">
        <v>42583.0</v>
      </c>
      <c r="K1" s="6">
        <v>42614.0</v>
      </c>
      <c r="L1" s="6">
        <v>42644.0</v>
      </c>
      <c r="M1" s="6">
        <v>42675.0</v>
      </c>
      <c r="N1" s="6">
        <v>42705.0</v>
      </c>
      <c r="O1" s="7" t="s">
        <v>3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67" t="s">
        <v>46</v>
      </c>
      <c r="B2" s="47"/>
      <c r="C2" s="45">
        <v>453012.0</v>
      </c>
      <c r="D2" s="45" t="str">
        <f t="shared" ref="D2:N2" si="1">C6</f>
        <v>$410,624</v>
      </c>
      <c r="E2" s="45" t="str">
        <f t="shared" si="1"/>
        <v>$359,452</v>
      </c>
      <c r="F2" s="45" t="str">
        <f t="shared" si="1"/>
        <v>$323,480</v>
      </c>
      <c r="G2" s="45" t="str">
        <f t="shared" si="1"/>
        <v>$276,794</v>
      </c>
      <c r="H2" s="45" t="str">
        <f t="shared" si="1"/>
        <v>$224,494</v>
      </c>
      <c r="I2" s="45" t="str">
        <f t="shared" si="1"/>
        <v>$172,035</v>
      </c>
      <c r="J2" s="45" t="str">
        <f t="shared" si="1"/>
        <v>$140,734</v>
      </c>
      <c r="K2" s="45" t="str">
        <f t="shared" si="1"/>
        <v>$115,004</v>
      </c>
      <c r="L2" s="45" t="str">
        <f t="shared" si="1"/>
        <v>$96,464</v>
      </c>
      <c r="M2" s="45" t="str">
        <f t="shared" si="1"/>
        <v>$85,909</v>
      </c>
      <c r="N2" s="45" t="str">
        <f t="shared" si="1"/>
        <v>$87,014</v>
      </c>
      <c r="O2" s="76" t="str">
        <f>N2</f>
        <v>$87,014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8" t="s">
        <v>47</v>
      </c>
      <c r="B3" s="47"/>
      <c r="C3" s="50">
        <v>2899.0</v>
      </c>
      <c r="D3" s="50">
        <v>5100.0</v>
      </c>
      <c r="E3" s="50">
        <v>8900.0</v>
      </c>
      <c r="F3" s="50">
        <v>9569.0</v>
      </c>
      <c r="G3" s="50">
        <v>12699.0</v>
      </c>
      <c r="H3" s="49">
        <v>12981.0</v>
      </c>
      <c r="I3" s="49">
        <v>13250.0</v>
      </c>
      <c r="J3" s="49">
        <v>14250.0</v>
      </c>
      <c r="K3" s="49">
        <v>18250.0</v>
      </c>
      <c r="L3" s="49">
        <v>22435.0</v>
      </c>
      <c r="M3" s="49">
        <v>27550.0</v>
      </c>
      <c r="N3" s="49">
        <v>36680.0</v>
      </c>
      <c r="O3" s="77" t="str">
        <f t="shared" ref="O3:O5" si="2">AVERAGE(C3:N3)</f>
        <v>$15,380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8" t="s">
        <v>48</v>
      </c>
      <c r="B4" s="47"/>
      <c r="C4" s="50">
        <v>45287.0</v>
      </c>
      <c r="D4" s="50">
        <v>56272.0</v>
      </c>
      <c r="E4" s="50">
        <v>44872.0</v>
      </c>
      <c r="F4" s="50">
        <v>56255.0</v>
      </c>
      <c r="G4" s="50">
        <v>64999.0</v>
      </c>
      <c r="H4" s="49">
        <v>65440.0</v>
      </c>
      <c r="I4" s="49">
        <v>44551.0</v>
      </c>
      <c r="J4" s="49">
        <v>39980.0</v>
      </c>
      <c r="K4" s="49">
        <v>36790.0</v>
      </c>
      <c r="L4" s="49">
        <v>32990.0</v>
      </c>
      <c r="M4" s="49">
        <v>26445.0</v>
      </c>
      <c r="N4" s="49">
        <v>33850.0</v>
      </c>
      <c r="O4" s="77" t="str">
        <f t="shared" si="2"/>
        <v>$45,644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9" t="s">
        <v>49</v>
      </c>
      <c r="B5" s="47"/>
      <c r="C5" s="45" t="str">
        <f t="shared" ref="C5:N5" si="3">C4-C3</f>
        <v>$42,388</v>
      </c>
      <c r="D5" s="45" t="str">
        <f t="shared" si="3"/>
        <v>$51,172</v>
      </c>
      <c r="E5" s="45" t="str">
        <f t="shared" si="3"/>
        <v>$35,972</v>
      </c>
      <c r="F5" s="45" t="str">
        <f t="shared" si="3"/>
        <v>$46,686</v>
      </c>
      <c r="G5" s="45" t="str">
        <f t="shared" si="3"/>
        <v>$52,300</v>
      </c>
      <c r="H5" s="45" t="str">
        <f t="shared" si="3"/>
        <v>$52,459</v>
      </c>
      <c r="I5" s="45" t="str">
        <f t="shared" si="3"/>
        <v>$31,301</v>
      </c>
      <c r="J5" s="45" t="str">
        <f t="shared" si="3"/>
        <v>$25,730</v>
      </c>
      <c r="K5" s="45" t="str">
        <f t="shared" si="3"/>
        <v>$18,540</v>
      </c>
      <c r="L5" s="45" t="str">
        <f t="shared" si="3"/>
        <v>$10,555</v>
      </c>
      <c r="M5" s="45" t="str">
        <f t="shared" si="3"/>
        <v>-$1,105</v>
      </c>
      <c r="N5" s="45" t="str">
        <f t="shared" si="3"/>
        <v>-$2,830</v>
      </c>
      <c r="O5" s="77" t="str">
        <f t="shared" si="2"/>
        <v>$30,264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68" t="s">
        <v>50</v>
      </c>
      <c r="B6" s="47"/>
      <c r="C6" s="50" t="str">
        <f t="shared" ref="C6:N6" si="4">C2-C5</f>
        <v>$410,624</v>
      </c>
      <c r="D6" s="50" t="str">
        <f t="shared" si="4"/>
        <v>$359,452</v>
      </c>
      <c r="E6" s="50" t="str">
        <f t="shared" si="4"/>
        <v>$323,480</v>
      </c>
      <c r="F6" s="50" t="str">
        <f t="shared" si="4"/>
        <v>$276,794</v>
      </c>
      <c r="G6" s="50" t="str">
        <f t="shared" si="4"/>
        <v>$224,494</v>
      </c>
      <c r="H6" s="50" t="str">
        <f t="shared" si="4"/>
        <v>$172,035</v>
      </c>
      <c r="I6" s="50" t="str">
        <f t="shared" si="4"/>
        <v>$140,734</v>
      </c>
      <c r="J6" s="50" t="str">
        <f t="shared" si="4"/>
        <v>$115,004</v>
      </c>
      <c r="K6" s="50" t="str">
        <f t="shared" si="4"/>
        <v>$96,464</v>
      </c>
      <c r="L6" s="50" t="str">
        <f t="shared" si="4"/>
        <v>$85,909</v>
      </c>
      <c r="M6" s="50" t="str">
        <f t="shared" si="4"/>
        <v>$87,014</v>
      </c>
      <c r="N6" s="50" t="str">
        <f t="shared" si="4"/>
        <v>$89,844</v>
      </c>
      <c r="O6" s="77" t="str">
        <f>N6</f>
        <v>$89,844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95" t="s">
        <v>51</v>
      </c>
      <c r="B7" s="96"/>
      <c r="C7" s="97" t="str">
        <f t="shared" ref="C7:N7" si="5">C6/C5</f>
        <v>9.69</v>
      </c>
      <c r="D7" s="97" t="str">
        <f t="shared" si="5"/>
        <v>7.02</v>
      </c>
      <c r="E7" s="97" t="str">
        <f t="shared" si="5"/>
        <v>8.99</v>
      </c>
      <c r="F7" s="97" t="str">
        <f t="shared" si="5"/>
        <v>5.93</v>
      </c>
      <c r="G7" s="97" t="str">
        <f t="shared" si="5"/>
        <v>4.29</v>
      </c>
      <c r="H7" s="97" t="str">
        <f t="shared" si="5"/>
        <v>3.28</v>
      </c>
      <c r="I7" s="97" t="str">
        <f t="shared" si="5"/>
        <v>4.50</v>
      </c>
      <c r="J7" s="97" t="str">
        <f t="shared" si="5"/>
        <v>4.47</v>
      </c>
      <c r="K7" s="97" t="str">
        <f t="shared" si="5"/>
        <v>5.20</v>
      </c>
      <c r="L7" s="97" t="str">
        <f t="shared" si="5"/>
        <v>8.14</v>
      </c>
      <c r="M7" s="97" t="str">
        <f t="shared" si="5"/>
        <v>-78.75</v>
      </c>
      <c r="N7" s="97" t="str">
        <f t="shared" si="5"/>
        <v>-31.75</v>
      </c>
      <c r="O7" s="98" t="str">
        <f>AVERAGE(C7:N7)</f>
        <v>-4.08</v>
      </c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>
      <c r="A8" s="3" t="str">
        <f>IMAGE("http://www.niriis.gr/wp-content/uploads/2016/02/logo_niriis_transparent_fixed.png")</f>
        <v/>
      </c>
      <c r="B8" s="100"/>
      <c r="C8" s="90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54"/>
      <c r="B9" s="89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conditionalFormatting sqref="A3 C3:N3">
    <cfRule type="colorScale" priority="1">
      <colorScale>
        <cfvo type="min"/>
        <cfvo type="percent" val="50"/>
        <cfvo type="max"/>
        <color rgb="FFFF0000"/>
        <color rgb="FFFFD666"/>
        <color rgb="FF00FF00"/>
      </colorScale>
    </cfRule>
  </conditionalFormatting>
  <conditionalFormatting sqref="C2:N2">
    <cfRule type="colorScale" priority="2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4:N4">
    <cfRule type="colorScale" priority="3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C5:N5">
    <cfRule type="colorScale" priority="4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C6:N6">
    <cfRule type="colorScale" priority="5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7:N7">
    <cfRule type="colorScale" priority="6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8:N8">
    <cfRule type="colorScale" priority="7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C9:N9">
    <cfRule type="colorScale" priority="8">
      <colorScale>
        <cfvo type="min"/>
        <cfvo type="percentile" val="50"/>
        <cfvo type="max"/>
        <color rgb="FFFF0000"/>
        <color rgb="FFFFD666"/>
        <color rgb="FF00FF00"/>
      </colorScale>
    </cfRule>
  </conditionalFormatting>
  <conditionalFormatting sqref="A3:N3 B8:N8">
    <cfRule type="cellIs" dxfId="0" priority="9" operator="lessThan">
      <formula>0</formula>
    </cfRule>
  </conditionalFormatting>
  <drawing r:id="rId1"/>
  <extLst>
    <ext uri="{05C60535-1F16-4fd2-B633-F4F36F0B64E0}">
      <x14:sparklineGroups>
        <x14:sparklineGroup displayEmptyCellsAs="gap">
          <x14:colorSeries rgb="FF00FF00"/>
          <x14:sparklines>
            <x14:sparkline>
              <xm:f>Cash!C2:G2</xm:f>
              <xm:sqref>B2</xm:sqref>
            </x14:sparkline>
          </x14:sparklines>
        </x14:sparklineGroup>
        <x14:sparklineGroup displayEmptyCellsAs="gap">
          <x14:colorSeries rgb="FF00FF00"/>
          <x14:sparklines>
            <x14:sparkline>
              <xm:f>Cash!C3:G3</xm:f>
              <xm:sqref>B3</xm:sqref>
            </x14:sparkline>
          </x14:sparklines>
        </x14:sparklineGroup>
        <x14:sparklineGroup displayEmptyCellsAs="gap">
          <x14:colorSeries rgb="FF00FF00"/>
          <x14:sparklines>
            <x14:sparkline>
              <xm:f>Cash!C4:G4</xm:f>
              <xm:sqref>B4</xm:sqref>
            </x14:sparkline>
          </x14:sparklines>
        </x14:sparklineGroup>
        <x14:sparklineGroup displayEmptyCellsAs="gap">
          <x14:colorSeries rgb="FF00FF00"/>
          <x14:sparklines>
            <x14:sparkline>
              <xm:f>Cash!C5:G5</xm:f>
              <xm:sqref>B5</xm:sqref>
            </x14:sparkline>
          </x14:sparklines>
        </x14:sparklineGroup>
        <x14:sparklineGroup displayEmptyCellsAs="gap">
          <x14:colorSeries rgb="FF00FF00"/>
          <x14:sparklines>
            <x14:sparkline>
              <xm:f>Cash!C6:G6</xm:f>
              <xm:sqref>B6</xm:sqref>
            </x14:sparkline>
          </x14:sparklines>
        </x14:sparklineGroup>
        <x14:sparklineGroup displayEmptyCellsAs="gap">
          <x14:colorSeries rgb="FF00FF00"/>
          <x14:sparklines>
            <x14:sparkline>
              <xm:f>Cash!C7:G7</xm:f>
              <xm:sqref>B7</xm:sqref>
            </x14:sparkline>
          </x14:sparklines>
        </x14:sparklineGroup>
      </x14:sparklineGroups>
    </ext>
  </extLst>
</worksheet>
</file>